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838568\Desktop\RELATÓRIOS\PROC TRIMESTRE\"/>
    </mc:Choice>
  </mc:AlternateContent>
  <bookViews>
    <workbookView xWindow="0" yWindow="0" windowWidth="28800" windowHeight="11100"/>
  </bookViews>
  <sheets>
    <sheet name="Protocolos" sheetId="1" r:id="rId1"/>
    <sheet name="Canais_atendimento" sheetId="2" r:id="rId2"/>
    <sheet name="10+_Assuntos_2025" sheetId="3" r:id="rId3"/>
    <sheet name="Assuntos" sheetId="4" r:id="rId4"/>
    <sheet name="10+_Unidades_2025" sheetId="5" r:id="rId5"/>
    <sheet name="Unidades" sheetId="6" r:id="rId6"/>
    <sheet name="10+_Subprefeituras_2025" sheetId="7" r:id="rId7"/>
    <sheet name="Subprefeitura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E17" i="7"/>
  <c r="D17" i="7"/>
  <c r="C17" i="7"/>
  <c r="E17" i="5"/>
  <c r="D17" i="5"/>
  <c r="C17" i="5"/>
  <c r="E17" i="3"/>
  <c r="D17" i="3"/>
  <c r="C17" i="3"/>
  <c r="D71" i="6" l="1"/>
  <c r="I1" i="5" s="1"/>
  <c r="C71" i="6"/>
  <c r="B71" i="6"/>
  <c r="D259" i="4"/>
  <c r="I1" i="3"/>
  <c r="C259" i="4"/>
  <c r="B259" i="4"/>
  <c r="C37" i="8" l="1"/>
  <c r="B37" i="8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G10" i="1"/>
  <c r="F10" i="1"/>
  <c r="G9" i="1"/>
  <c r="F9" i="1"/>
  <c r="G8" i="1"/>
  <c r="F8" i="1"/>
  <c r="G7" i="1"/>
  <c r="F7" i="1"/>
  <c r="G6" i="1"/>
  <c r="F6" i="1"/>
  <c r="G5" i="1"/>
  <c r="F5" i="1"/>
  <c r="D37" i="8"/>
  <c r="I1" i="7" s="1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F37" i="8" s="1"/>
  <c r="G15" i="7"/>
  <c r="G16" i="7"/>
  <c r="G14" i="7"/>
  <c r="G13" i="7"/>
  <c r="G12" i="7"/>
  <c r="G10" i="7"/>
  <c r="G9" i="7"/>
  <c r="G11" i="7"/>
  <c r="G7" i="7"/>
  <c r="G8" i="7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5" i="6"/>
  <c r="F5" i="6"/>
  <c r="I16" i="5"/>
  <c r="H16" i="5"/>
  <c r="G16" i="5"/>
  <c r="H13" i="5"/>
  <c r="G13" i="5"/>
  <c r="I15" i="5"/>
  <c r="H15" i="5"/>
  <c r="G15" i="5"/>
  <c r="H10" i="5"/>
  <c r="G10" i="5"/>
  <c r="I14" i="5"/>
  <c r="H14" i="5"/>
  <c r="G14" i="5"/>
  <c r="H11" i="5"/>
  <c r="G11" i="5"/>
  <c r="I12" i="5"/>
  <c r="H12" i="5"/>
  <c r="G12" i="5"/>
  <c r="H7" i="5"/>
  <c r="G7" i="5"/>
  <c r="I9" i="5"/>
  <c r="H9" i="5"/>
  <c r="G9" i="5"/>
  <c r="H8" i="5"/>
  <c r="G8" i="5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G259" i="4" s="1"/>
  <c r="F5" i="4"/>
  <c r="F259" i="4" s="1"/>
  <c r="I16" i="3"/>
  <c r="H16" i="3"/>
  <c r="G16" i="3"/>
  <c r="I15" i="3"/>
  <c r="H15" i="3"/>
  <c r="G15" i="3"/>
  <c r="I12" i="3"/>
  <c r="H12" i="3"/>
  <c r="G12" i="3"/>
  <c r="I9" i="3"/>
  <c r="H9" i="3"/>
  <c r="G9" i="3"/>
  <c r="I7" i="3"/>
  <c r="H7" i="3"/>
  <c r="G7" i="3"/>
  <c r="I11" i="3"/>
  <c r="H11" i="3"/>
  <c r="G11" i="3"/>
  <c r="I10" i="3"/>
  <c r="H10" i="3"/>
  <c r="G10" i="3"/>
  <c r="I13" i="3"/>
  <c r="H13" i="3"/>
  <c r="G13" i="3"/>
  <c r="I8" i="3"/>
  <c r="H8" i="3"/>
  <c r="G8" i="3"/>
  <c r="I14" i="3"/>
  <c r="H14" i="3"/>
  <c r="G14" i="3"/>
  <c r="E13" i="2"/>
  <c r="D13" i="2"/>
  <c r="C13" i="2"/>
  <c r="B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D11" i="1"/>
  <c r="C11" i="1"/>
  <c r="B11" i="1"/>
  <c r="K9" i="1"/>
  <c r="L8" i="1"/>
  <c r="L7" i="1"/>
  <c r="L6" i="1"/>
  <c r="H17" i="5" l="1"/>
  <c r="G17" i="7"/>
  <c r="H17" i="7"/>
  <c r="I12" i="7"/>
  <c r="I8" i="7"/>
  <c r="I13" i="7"/>
  <c r="I7" i="7"/>
  <c r="I14" i="7"/>
  <c r="I11" i="7"/>
  <c r="I16" i="7"/>
  <c r="I9" i="7"/>
  <c r="I15" i="7"/>
  <c r="I10" i="7"/>
  <c r="G17" i="5"/>
  <c r="I17" i="3"/>
  <c r="I18" i="3" s="1"/>
  <c r="G17" i="3"/>
  <c r="H17" i="3"/>
  <c r="I13" i="2"/>
  <c r="H6" i="8"/>
  <c r="H10" i="8"/>
  <c r="H12" i="8"/>
  <c r="H16" i="8"/>
  <c r="H18" i="8"/>
  <c r="H22" i="8"/>
  <c r="H24" i="8"/>
  <c r="H28" i="8"/>
  <c r="H30" i="8"/>
  <c r="H34" i="8"/>
  <c r="H36" i="8"/>
  <c r="H48" i="4"/>
  <c r="H90" i="4"/>
  <c r="H126" i="4"/>
  <c r="H28" i="4"/>
  <c r="H100" i="4"/>
  <c r="H191" i="4"/>
  <c r="G11" i="1"/>
  <c r="F11" i="1"/>
  <c r="H157" i="4"/>
  <c r="H239" i="4"/>
  <c r="J13" i="2"/>
  <c r="H229" i="4"/>
  <c r="G13" i="2"/>
  <c r="H165" i="4"/>
  <c r="H201" i="4"/>
  <c r="H237" i="4"/>
  <c r="H35" i="8"/>
  <c r="H33" i="8"/>
  <c r="H31" i="8"/>
  <c r="H29" i="8"/>
  <c r="H27" i="8"/>
  <c r="H25" i="8"/>
  <c r="H23" i="8"/>
  <c r="H21" i="8"/>
  <c r="H19" i="8"/>
  <c r="H17" i="8"/>
  <c r="H15" i="8"/>
  <c r="H13" i="8"/>
  <c r="H11" i="8"/>
  <c r="H9" i="8"/>
  <c r="H7" i="8"/>
  <c r="H5" i="8"/>
  <c r="H8" i="8"/>
  <c r="H14" i="8"/>
  <c r="H20" i="8"/>
  <c r="H26" i="8"/>
  <c r="H32" i="8"/>
  <c r="H151" i="4"/>
  <c r="H187" i="4"/>
  <c r="H199" i="4"/>
  <c r="H223" i="4"/>
  <c r="F71" i="6"/>
  <c r="H8" i="6" s="1"/>
  <c r="H14" i="6"/>
  <c r="G37" i="8"/>
  <c r="H149" i="4"/>
  <c r="H161" i="4"/>
  <c r="H173" i="4"/>
  <c r="H185" i="4"/>
  <c r="H209" i="4"/>
  <c r="H221" i="4"/>
  <c r="H233" i="4"/>
  <c r="H245" i="4"/>
  <c r="H257" i="4"/>
  <c r="G71" i="6"/>
  <c r="H147" i="4"/>
  <c r="H159" i="4"/>
  <c r="H171" i="4"/>
  <c r="H183" i="4"/>
  <c r="H195" i="4"/>
  <c r="H207" i="4"/>
  <c r="H219" i="4"/>
  <c r="H231" i="4"/>
  <c r="H243" i="4"/>
  <c r="H255" i="4"/>
  <c r="I13" i="5"/>
  <c r="I10" i="5"/>
  <c r="I11" i="5"/>
  <c r="I7" i="5"/>
  <c r="I8" i="5"/>
  <c r="F13" i="2"/>
  <c r="H19" i="6"/>
  <c r="H22" i="6"/>
  <c r="I17" i="7" l="1"/>
  <c r="I18" i="7" s="1"/>
  <c r="H10" i="6"/>
  <c r="H58" i="6"/>
  <c r="H39" i="6"/>
  <c r="H68" i="6"/>
  <c r="H55" i="6"/>
  <c r="H30" i="6"/>
  <c r="H59" i="6"/>
  <c r="H46" i="6"/>
  <c r="H21" i="6"/>
  <c r="H23" i="6"/>
  <c r="H40" i="6"/>
  <c r="H66" i="6"/>
  <c r="H12" i="6"/>
  <c r="H50" i="6"/>
  <c r="H37" i="6"/>
  <c r="H57" i="6"/>
  <c r="H41" i="6"/>
  <c r="H64" i="6"/>
  <c r="H28" i="6"/>
  <c r="H48" i="6"/>
  <c r="H32" i="6"/>
  <c r="I17" i="5"/>
  <c r="I18" i="5" s="1"/>
  <c r="H37" i="8"/>
  <c r="H252" i="4"/>
  <c r="H240" i="4"/>
  <c r="H228" i="4"/>
  <c r="H216" i="4"/>
  <c r="H204" i="4"/>
  <c r="H192" i="4"/>
  <c r="H180" i="4"/>
  <c r="H168" i="4"/>
  <c r="H156" i="4"/>
  <c r="H144" i="4"/>
  <c r="H254" i="4"/>
  <c r="H242" i="4"/>
  <c r="H230" i="4"/>
  <c r="H218" i="4"/>
  <c r="H206" i="4"/>
  <c r="H194" i="4"/>
  <c r="H182" i="4"/>
  <c r="H170" i="4"/>
  <c r="H158" i="4"/>
  <c r="H146" i="4"/>
  <c r="H139" i="4"/>
  <c r="H137" i="4"/>
  <c r="H135" i="4"/>
  <c r="H133" i="4"/>
  <c r="H131" i="4"/>
  <c r="H129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95" i="4"/>
  <c r="H93" i="4"/>
  <c r="H91" i="4"/>
  <c r="H89" i="4"/>
  <c r="H87" i="4"/>
  <c r="H85" i="4"/>
  <c r="H83" i="4"/>
  <c r="H81" i="4"/>
  <c r="H79" i="4"/>
  <c r="H77" i="4"/>
  <c r="H75" i="4"/>
  <c r="H73" i="4"/>
  <c r="H71" i="4"/>
  <c r="H69" i="4"/>
  <c r="H67" i="4"/>
  <c r="H65" i="4"/>
  <c r="H63" i="4"/>
  <c r="H61" i="4"/>
  <c r="H59" i="4"/>
  <c r="H57" i="4"/>
  <c r="H55" i="4"/>
  <c r="H53" i="4"/>
  <c r="H51" i="4"/>
  <c r="H49" i="4"/>
  <c r="H47" i="4"/>
  <c r="H45" i="4"/>
  <c r="H43" i="4"/>
  <c r="H41" i="4"/>
  <c r="H39" i="4"/>
  <c r="H37" i="4"/>
  <c r="H35" i="4"/>
  <c r="H33" i="4"/>
  <c r="H31" i="4"/>
  <c r="H29" i="4"/>
  <c r="H27" i="4"/>
  <c r="H25" i="4"/>
  <c r="H23" i="4"/>
  <c r="H21" i="4"/>
  <c r="H19" i="4"/>
  <c r="H17" i="4"/>
  <c r="H15" i="4"/>
  <c r="H256" i="4"/>
  <c r="H244" i="4"/>
  <c r="H232" i="4"/>
  <c r="H220" i="4"/>
  <c r="H208" i="4"/>
  <c r="H196" i="4"/>
  <c r="H184" i="4"/>
  <c r="H172" i="4"/>
  <c r="H160" i="4"/>
  <c r="H148" i="4"/>
  <c r="H258" i="4"/>
  <c r="H246" i="4"/>
  <c r="H234" i="4"/>
  <c r="H222" i="4"/>
  <c r="H210" i="4"/>
  <c r="H198" i="4"/>
  <c r="H186" i="4"/>
  <c r="H174" i="4"/>
  <c r="H162" i="4"/>
  <c r="H150" i="4"/>
  <c r="H226" i="4"/>
  <c r="H190" i="4"/>
  <c r="H154" i="4"/>
  <c r="H138" i="4"/>
  <c r="H248" i="4"/>
  <c r="H212" i="4"/>
  <c r="H176" i="4"/>
  <c r="H140" i="4"/>
  <c r="H128" i="4"/>
  <c r="H104" i="4"/>
  <c r="H80" i="4"/>
  <c r="H44" i="4"/>
  <c r="H7" i="4"/>
  <c r="H94" i="4"/>
  <c r="H34" i="4"/>
  <c r="H250" i="4"/>
  <c r="H214" i="4"/>
  <c r="H178" i="4"/>
  <c r="H142" i="4"/>
  <c r="H130" i="4"/>
  <c r="H70" i="4"/>
  <c r="H58" i="4"/>
  <c r="H46" i="4"/>
  <c r="H236" i="4"/>
  <c r="H200" i="4"/>
  <c r="H164" i="4"/>
  <c r="H132" i="4"/>
  <c r="H116" i="4"/>
  <c r="H56" i="4"/>
  <c r="H32" i="4"/>
  <c r="H13" i="4"/>
  <c r="H5" i="4"/>
  <c r="H118" i="4"/>
  <c r="H106" i="4"/>
  <c r="H82" i="4"/>
  <c r="H22" i="4"/>
  <c r="H238" i="4"/>
  <c r="H202" i="4"/>
  <c r="H166" i="4"/>
  <c r="H134" i="4"/>
  <c r="H122" i="4"/>
  <c r="H110" i="4"/>
  <c r="H98" i="4"/>
  <c r="H86" i="4"/>
  <c r="H74" i="4"/>
  <c r="H62" i="4"/>
  <c r="H50" i="4"/>
  <c r="H38" i="4"/>
  <c r="H26" i="4"/>
  <c r="H14" i="4"/>
  <c r="H12" i="4"/>
  <c r="H10" i="4"/>
  <c r="H8" i="4"/>
  <c r="H6" i="4"/>
  <c r="H9" i="4"/>
  <c r="H224" i="4"/>
  <c r="H188" i="4"/>
  <c r="H152" i="4"/>
  <c r="H136" i="4"/>
  <c r="H92" i="4"/>
  <c r="H68" i="4"/>
  <c r="H20" i="4"/>
  <c r="H11" i="4"/>
  <c r="H143" i="4"/>
  <c r="H181" i="4"/>
  <c r="H241" i="4"/>
  <c r="H179" i="4"/>
  <c r="H64" i="4"/>
  <c r="H42" i="4"/>
  <c r="H108" i="4"/>
  <c r="H66" i="4"/>
  <c r="H70" i="6"/>
  <c r="H52" i="6"/>
  <c r="H34" i="6"/>
  <c r="H16" i="6"/>
  <c r="H63" i="6"/>
  <c r="H45" i="6"/>
  <c r="H27" i="6"/>
  <c r="H9" i="6"/>
  <c r="H56" i="6"/>
  <c r="H38" i="6"/>
  <c r="H20" i="6"/>
  <c r="H247" i="4"/>
  <c r="H175" i="4"/>
  <c r="H189" i="4"/>
  <c r="H167" i="4"/>
  <c r="H227" i="4"/>
  <c r="H124" i="4"/>
  <c r="H52" i="4"/>
  <c r="H30" i="4"/>
  <c r="H102" i="4"/>
  <c r="H60" i="4"/>
  <c r="H67" i="6"/>
  <c r="H49" i="6"/>
  <c r="H31" i="6"/>
  <c r="H13" i="6"/>
  <c r="H60" i="6"/>
  <c r="H42" i="6"/>
  <c r="H24" i="6"/>
  <c r="H6" i="6"/>
  <c r="H197" i="4"/>
  <c r="H53" i="6"/>
  <c r="H35" i="6"/>
  <c r="H17" i="6"/>
  <c r="H235" i="4"/>
  <c r="H163" i="4"/>
  <c r="H249" i="4"/>
  <c r="H177" i="4"/>
  <c r="H251" i="4"/>
  <c r="H253" i="4"/>
  <c r="H145" i="4"/>
  <c r="H205" i="4"/>
  <c r="H112" i="4"/>
  <c r="H40" i="4"/>
  <c r="H18" i="4"/>
  <c r="H96" i="4"/>
  <c r="H54" i="4"/>
  <c r="H5" i="6"/>
  <c r="H61" i="6"/>
  <c r="H43" i="6"/>
  <c r="H25" i="6"/>
  <c r="H7" i="6"/>
  <c r="H54" i="6"/>
  <c r="H36" i="6"/>
  <c r="H18" i="6"/>
  <c r="H65" i="6"/>
  <c r="H47" i="6"/>
  <c r="H29" i="6"/>
  <c r="H11" i="6"/>
  <c r="H211" i="4"/>
  <c r="H225" i="4"/>
  <c r="H153" i="4"/>
  <c r="H215" i="4"/>
  <c r="H217" i="4"/>
  <c r="H8" i="1"/>
  <c r="H9" i="1"/>
  <c r="H10" i="1"/>
  <c r="H11" i="1"/>
  <c r="H6" i="1"/>
  <c r="H5" i="1"/>
  <c r="H7" i="1"/>
  <c r="H169" i="4"/>
  <c r="H88" i="4"/>
  <c r="H16" i="4"/>
  <c r="H120" i="4"/>
  <c r="H84" i="4"/>
  <c r="H36" i="4"/>
  <c r="H10" i="2"/>
  <c r="H6" i="2"/>
  <c r="H9" i="2"/>
  <c r="H5" i="2"/>
  <c r="H12" i="2"/>
  <c r="H8" i="2"/>
  <c r="H7" i="2"/>
  <c r="H13" i="2"/>
  <c r="H11" i="2"/>
  <c r="H69" i="6"/>
  <c r="H51" i="6"/>
  <c r="H33" i="6"/>
  <c r="H15" i="6"/>
  <c r="H62" i="6"/>
  <c r="H44" i="6"/>
  <c r="H26" i="6"/>
  <c r="H213" i="4"/>
  <c r="H141" i="4"/>
  <c r="H193" i="4"/>
  <c r="H203" i="4"/>
  <c r="H155" i="4"/>
  <c r="H76" i="4"/>
  <c r="H72" i="4"/>
  <c r="H114" i="4"/>
  <c r="H78" i="4"/>
  <c r="H24" i="4"/>
  <c r="H259" i="4" l="1"/>
  <c r="H71" i="6"/>
</calcChain>
</file>

<file path=xl/sharedStrings.xml><?xml version="1.0" encoding="utf-8"?>
<sst xmlns="http://schemas.openxmlformats.org/spreadsheetml/2006/main" count="585" uniqueCount="417">
  <si>
    <t>Controladoria Geral do Município - Ouvidoria Geral</t>
  </si>
  <si>
    <t>SIGRC - Sistema Integrado de Gerenciamento e Relacionamento com o Cidadão</t>
  </si>
  <si>
    <t>4° trim 2024</t>
  </si>
  <si>
    <t>Tipos de Manifestação</t>
  </si>
  <si>
    <t>1º Trimestre de 2025</t>
  </si>
  <si>
    <t>2º Trimestre de 2025</t>
  </si>
  <si>
    <t>3º Trimestre de 2025</t>
  </si>
  <si>
    <t>4º Trimestre de 2025</t>
  </si>
  <si>
    <t>Total</t>
  </si>
  <si>
    <t>Média</t>
  </si>
  <si>
    <t>%Total</t>
  </si>
  <si>
    <t>Trimestres</t>
  </si>
  <si>
    <t>protocolos</t>
  </si>
  <si>
    <t>variação**</t>
  </si>
  <si>
    <t>Reclamação</t>
  </si>
  <si>
    <t>1º trim 2025</t>
  </si>
  <si>
    <t>Denúncia</t>
  </si>
  <si>
    <t>2º trim 2025</t>
  </si>
  <si>
    <t>Solicitação</t>
  </si>
  <si>
    <t>3º trim 2025</t>
  </si>
  <si>
    <t>Elogio</t>
  </si>
  <si>
    <t>4º trim 2025</t>
  </si>
  <si>
    <t>Sugestão</t>
  </si>
  <si>
    <t>Manifestações sobre o BRT Aricanduva*</t>
  </si>
  <si>
    <t>* A opção do serviço "Manifestações sobre o BRT Aricanduva", referente à obra de implantação do BRT Aricanduva e do novo Centro de Operações da SPTrans (COP), foi incluída o Portal SP156 em outubro de 2024.</t>
  </si>
  <si>
    <t>** Variação percentual em relação ao trimestre imediatamente anterior</t>
  </si>
  <si>
    <t>ATENDIMENTOS</t>
  </si>
  <si>
    <t>1° trim 2025</t>
  </si>
  <si>
    <t>2° trim 2025</t>
  </si>
  <si>
    <t>3° trim 2025</t>
  </si>
  <si>
    <t>4° trim 2025</t>
  </si>
  <si>
    <t>Variação % T1 vs T2 2025</t>
  </si>
  <si>
    <t>Variação % T2 vs T3 2025</t>
  </si>
  <si>
    <t>Variação % T3 vs T4 2025</t>
  </si>
  <si>
    <t>Variação % Acumulada 2025 (T4 vs T1)</t>
  </si>
  <si>
    <t>Portal</t>
  </si>
  <si>
    <t>E-mail</t>
  </si>
  <si>
    <t>Central SP156</t>
  </si>
  <si>
    <t>Zap Denúncia</t>
  </si>
  <si>
    <t>Encaminhamento de outros órgãos (Processo SEI, Memorando, Ofício, etc.)</t>
  </si>
  <si>
    <t>Presencial</t>
  </si>
  <si>
    <t>App SP156*</t>
  </si>
  <si>
    <t>Carta</t>
  </si>
  <si>
    <t xml:space="preserve">* Em 23/01/2025 foram incluídos no App SP156 os formulários de denúncias e manifestações sobre o BRT Aricanduva. A partir de 10/03/2025, devido a questões técnicas que impactavam o funcionamento (exibição de campos e regras de negócio), os serviços foram temporariamente desativados. Em 17/09/2025, os formulários foram normalizados e voltaram a funcionar.
</t>
  </si>
  <si>
    <t>Assuntos - 10 mais solicitados de 2025</t>
  </si>
  <si>
    <t>ASSUNTO (Guia Portal 156)*</t>
  </si>
  <si>
    <t>% em relação ao todo do 3° trim 2025 (excetuando-se denúncias)</t>
  </si>
  <si>
    <t>Multas de trânsito e guinchamentos</t>
  </si>
  <si>
    <t>Qualidade de atendimento</t>
  </si>
  <si>
    <t>Processo Administrativo</t>
  </si>
  <si>
    <t>Árvore</t>
  </si>
  <si>
    <t>Ônibus</t>
  </si>
  <si>
    <t>Cadastro Único (CadÚnico)</t>
  </si>
  <si>
    <t>Buraco e Pavimentação</t>
  </si>
  <si>
    <t>Órgão externo</t>
  </si>
  <si>
    <t>Poluição sonora - PSIU</t>
  </si>
  <si>
    <t>Ponto viciado, entulho e caçamba de entulho</t>
  </si>
  <si>
    <t>Total dos 10 Assuntos + Demandados</t>
  </si>
  <si>
    <t>Outros</t>
  </si>
  <si>
    <t>%total</t>
  </si>
  <si>
    <r>
      <t xml:space="preserve">* Em decorrência da troca de sistema ocorrida em dezembro de 2016, a metodologia atualmente aplicada para a classificação dos assuntos segue a Guia de Serviços do Portal 156. As </t>
    </r>
    <r>
      <rPr>
        <b/>
        <sz val="10"/>
        <color rgb="FF000000"/>
        <rFont val="Arial"/>
        <family val="2"/>
      </rPr>
      <t>denúncias</t>
    </r>
    <r>
      <rPr>
        <sz val="10"/>
        <color rgb="FF00000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</si>
  <si>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https://capital.sp.gov.br/web/ouvidoria/w/relatorios_mensais/144782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</si>
  <si>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</si>
  <si>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</si>
  <si>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</si>
  <si>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</si>
  <si>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</si>
  <si>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</si>
  <si>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</si>
  <si>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</si>
  <si>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</si>
  <si>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</si>
  <si>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</si>
  <si>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</si>
  <si>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</si>
  <si>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</si>
  <si>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</si>
  <si>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</si>
  <si>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</si>
  <si>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</si>
  <si>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</si>
  <si>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</si>
  <si>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</si>
  <si>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</si>
  <si>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</si>
  <si>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</si>
  <si>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</si>
  <si>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</si>
  <si>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</si>
  <si>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</si>
  <si>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</si>
  <si>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</si>
  <si>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</si>
  <si>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</si>
  <si>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</si>
  <si>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</si>
  <si>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</si>
  <si>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</si>
  <si>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</si>
  <si>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</si>
  <si>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</si>
  <si>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Cadastro de Prestadores de Outros Municípios</t>
  </si>
  <si>
    <t>Cadastro Municipal de Vigilância em Saúde - CMVS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</si>
  <si>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</si>
  <si>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</si>
  <si>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</si>
  <si>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</si>
  <si>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</si>
  <si>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</si>
  <si>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</si>
  <si>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</si>
  <si>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</si>
  <si>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</si>
  <si>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</si>
  <si>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</si>
  <si>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</si>
  <si>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</si>
  <si>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</si>
  <si>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</si>
  <si>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</si>
  <si>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</si>
  <si>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</si>
  <si>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</si>
  <si>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</si>
  <si>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</si>
  <si>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</si>
  <si>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</si>
  <si>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</si>
  <si>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</si>
  <si>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</si>
  <si>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</si>
  <si>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</si>
  <si>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</si>
  <si>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</si>
  <si>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</si>
  <si>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</si>
  <si>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</si>
  <si>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</si>
  <si>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</si>
  <si>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</si>
  <si>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</si>
  <si>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</si>
  <si>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</si>
  <si>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</si>
  <si>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</si>
  <si>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</si>
  <si>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</si>
  <si>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</si>
  <si>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</si>
  <si>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</si>
  <si>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</si>
  <si>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</si>
  <si>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</si>
  <si>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</si>
  <si>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</si>
  <si>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</si>
  <si>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</si>
  <si>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</si>
  <si>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</si>
  <si>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</si>
  <si>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</si>
  <si>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</si>
  <si>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</si>
  <si>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</si>
  <si>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</si>
  <si>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</si>
  <si>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</si>
  <si>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</si>
  <si>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</si>
  <si>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</si>
  <si>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</si>
  <si>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</si>
  <si>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</si>
  <si>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</si>
  <si>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</si>
  <si>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</si>
  <si>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</si>
  <si>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</si>
  <si>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</si>
  <si>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</si>
  <si>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</si>
  <si>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</si>
  <si>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</si>
  <si>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</si>
  <si>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</si>
  <si>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</si>
  <si>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</si>
  <si>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</si>
  <si>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</si>
  <si>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</si>
  <si>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</si>
  <si>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</si>
  <si>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</si>
  <si>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</si>
  <si>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</si>
  <si>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</si>
  <si>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</si>
  <si>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</si>
  <si>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</si>
  <si>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</si>
  <si>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</si>
  <si>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</si>
  <si>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</si>
  <si>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</si>
  <si>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</si>
  <si>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</si>
  <si>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</si>
  <si>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</si>
  <si>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</si>
  <si>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</si>
  <si>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</si>
  <si>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</si>
  <si>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</si>
  <si>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</si>
  <si>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</si>
  <si>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</si>
  <si>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</si>
  <si>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</si>
  <si>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</si>
  <si>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</si>
  <si>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</si>
  <si>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</si>
  <si>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</si>
  <si>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</si>
  <si>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</si>
  <si>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</si>
  <si>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</si>
  <si>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</si>
  <si>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</si>
  <si>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</si>
  <si>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</si>
  <si>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</si>
  <si>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</si>
  <si>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</si>
  <si>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</si>
  <si>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</si>
  <si>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</si>
  <si>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</si>
  <si>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 e Ponto de ônibus</t>
  </si>
  <si>
    <t>Ônibus fretado</t>
  </si>
  <si>
    <t>Organizações da Sociedade Civil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</si>
  <si>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</si>
  <si>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</si>
  <si>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</si>
  <si>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</si>
  <si>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</si>
  <si>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</si>
  <si>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</si>
  <si>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</si>
  <si>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</si>
  <si>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</si>
  <si>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População ou pessoa em situação de rua</t>
  </si>
  <si>
    <t>Portal SP156</t>
  </si>
  <si>
    <t>Praças</t>
  </si>
  <si>
    <t>Precatórios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</si>
  <si>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</si>
  <si>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</si>
  <si>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</si>
  <si>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</si>
  <si>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</si>
  <si>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</si>
  <si>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</si>
  <si>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</si>
  <si>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</si>
  <si>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</si>
  <si>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</si>
  <si>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</si>
  <si>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</si>
  <si>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</si>
  <si>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</si>
  <si>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</si>
  <si>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</si>
  <si>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</si>
  <si>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</si>
  <si>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</si>
  <si>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</si>
  <si>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</si>
  <si>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</si>
  <si>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</si>
  <si>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</si>
  <si>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</si>
  <si>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</si>
  <si>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</si>
  <si>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</si>
  <si>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</si>
  <si>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</si>
  <si>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</si>
  <si>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</si>
  <si>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</si>
  <si>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</si>
  <si>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</si>
  <si>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</si>
  <si>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</si>
  <si>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</si>
  <si>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</si>
  <si>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</si>
  <si>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</si>
  <si>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</si>
  <si>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</si>
  <si>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</si>
  <si>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</si>
  <si>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</si>
  <si>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</si>
  <si>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</si>
  <si>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</si>
  <si>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</si>
  <si>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</si>
  <si>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Unidades - 10 mais solicitadas de 2025</t>
  </si>
  <si>
    <t>Unidades PMSP*</t>
  </si>
  <si>
    <t>% em relação ao todo do 3 ° trim 2025 (excetuando-se denúncias)</t>
  </si>
  <si>
    <t>Companhia de Engenharia de Tráfego</t>
  </si>
  <si>
    <t>Secretaria Municipal da Saúde</t>
  </si>
  <si>
    <t>Secretaria Municipal das Subprefeituras</t>
  </si>
  <si>
    <t>Secretaria Municipal de Assistência e Desenvolvimento Social</t>
  </si>
  <si>
    <t>São Paulo Transportes</t>
  </si>
  <si>
    <t>Secretaria Executiva de Limpeza Urbana</t>
  </si>
  <si>
    <t>Secretaria Municipal da Fazenda</t>
  </si>
  <si>
    <t>Secretaria Municipal de Educação</t>
  </si>
  <si>
    <t>Agência Reguladora de Serviços Públicos do Município</t>
  </si>
  <si>
    <t>Total das 10 Unidades + Demandadas</t>
  </si>
  <si>
    <t>Unidades</t>
  </si>
  <si>
    <t>Distribuição Percentual das unidades + demandadas (%)</t>
  </si>
  <si>
    <r>
      <t xml:space="preserve">* As </t>
    </r>
    <r>
      <rPr>
        <b/>
        <sz val="11"/>
        <color rgb="FF000000"/>
        <rFont val="Arial"/>
        <family val="2"/>
      </rPr>
      <t>denúncias</t>
    </r>
    <r>
      <rPr>
        <sz val="11"/>
        <color rgb="FF00000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</si>
  <si>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Casa Civil</t>
  </si>
  <si>
    <t>Companhia Metropolitana de Habitação</t>
  </si>
  <si>
    <t>Controladoria Geral do Município</t>
  </si>
  <si>
    <t>Procuradoria Geral do Município</t>
  </si>
  <si>
    <t>São Paulo Obras</t>
  </si>
  <si>
    <t>Secretaria de Relações Institucionais</t>
  </si>
  <si>
    <t>Secretaria de Relações Internacionais</t>
  </si>
  <si>
    <t>Secretaria do Governo Municipal</t>
  </si>
  <si>
    <t>Secretaria Municipal da Pessoa com Deficiência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</si>
  <si>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</si>
  <si>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</si>
  <si>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</si>
  <si>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</si>
  <si>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</si>
  <si>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</si>
  <si>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</si>
  <si>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</si>
  <si>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</si>
  <si>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</si>
  <si>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</si>
  <si>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</si>
  <si>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</si>
  <si>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</si>
  <si>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</si>
  <si>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</si>
  <si>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</si>
  <si>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</si>
  <si>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</si>
  <si>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</si>
  <si>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</si>
  <si>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</si>
  <si>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</si>
  <si>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</si>
  <si>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</si>
  <si>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</si>
  <si>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</si>
  <si>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</si>
  <si>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</si>
  <si>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</si>
  <si>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</si>
  <si>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</si>
  <si>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</si>
  <si>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</si>
  <si>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</si>
  <si>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</si>
  <si>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</si>
  <si>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</si>
  <si>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</si>
  <si>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</si>
  <si>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</si>
  <si>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</si>
  <si>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</si>
  <si>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</si>
  <si>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</si>
  <si>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</si>
  <si>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** Considera-se o campo “não identificado” todos os registros que não especificam o órgão denunciado, que não complementam essa informação, ou ainda que a narrativa não permita rastrear o órgão denunciado.</t>
  </si>
  <si>
    <t>Subprefeituras - 10 mais solicitadas de 2025</t>
  </si>
  <si>
    <t>Subprefeituras PMSP*</t>
  </si>
  <si>
    <t>% em relação ao total de Subs 3° trim do 2025 (excetuando-se denúncias)</t>
  </si>
  <si>
    <t>Lapa</t>
  </si>
  <si>
    <t>Sé</t>
  </si>
  <si>
    <t>Ipiranga</t>
  </si>
  <si>
    <t>Pirituba/Jaraguá</t>
  </si>
  <si>
    <t>Butantã</t>
  </si>
  <si>
    <t>Penha</t>
  </si>
  <si>
    <t>Mooca</t>
  </si>
  <si>
    <t>Itaquera</t>
  </si>
  <si>
    <t>Campo Limpo</t>
  </si>
  <si>
    <t>Pinheiros</t>
  </si>
  <si>
    <t>Total das 10 Subprefeituras + Demandadas</t>
  </si>
  <si>
    <t>Outras</t>
  </si>
  <si>
    <t>% Total dentre as subprefeituras</t>
  </si>
  <si>
    <t>Aricanduva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</si>
  <si>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</si>
  <si>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</si>
  <si>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</si>
  <si>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</si>
  <si>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</si>
  <si>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</si>
  <si>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</si>
  <si>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Itaim Paulista</t>
  </si>
  <si>
    <t>Jabaquara</t>
  </si>
  <si>
    <t>Jaçanã/Tremembé</t>
  </si>
  <si>
    <t>M Boi Mirim</t>
  </si>
  <si>
    <t>Parelheiros</t>
  </si>
  <si>
    <t>Perus</t>
  </si>
  <si>
    <t>Santana/Tucuruvi</t>
  </si>
  <si>
    <t>Santo Amaro</t>
  </si>
  <si>
    <t>São Mateus</t>
  </si>
  <si>
    <t>São Miguel Paulista</t>
  </si>
  <si>
    <t>Sapopemba</t>
  </si>
  <si>
    <t>Vila Maria/Vila Guilherme</t>
  </si>
  <si>
    <t>Vila Mariana</t>
  </si>
  <si>
    <t>Vila Prudente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</si>
</sst>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#,##0.00&quot; &quot;;&quot;-&quot;#,##0.00&quot; &quot;;&quot; -&quot;#&quot; &quot;;&quot; &quot;@&quot; &quot;"/>
    <numFmt numFmtId="165" formatCode="0.0"/>
    <numFmt numFmtId="166" formatCode="0.0%"/>
    <numFmt numFmtId="167" formatCode="&quot; &quot;#,##0.00&quot; &quot;;&quot;-&quot;#,##0.00&quot; &quot;;&quot; -&quot;00&quot; &quot;;&quot; &quot;@&quot; &quot;"/>
  </numFmts>
  <fonts count="43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 "/>
    </font>
    <font>
      <sz val="12"/>
      <color rgb="FF000000"/>
      <name val="Arial "/>
    </font>
    <font>
      <b/>
      <sz val="11"/>
      <color rgb="FF000000"/>
      <name val="Arial "/>
    </font>
    <font>
      <b/>
      <sz val="11"/>
      <color rgb="FF000000"/>
      <name val="Calibri"/>
      <family val="2"/>
    </font>
    <font>
      <sz val="11"/>
      <color rgb="FFFF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u/>
      <sz val="11"/>
      <color rgb="FF0000FF"/>
      <name val="Arial"/>
      <family val="2"/>
    </font>
    <font>
      <sz val="8"/>
      <color rgb="FFFFFFFF"/>
      <name val="Arial"/>
      <family val="2"/>
    </font>
    <font>
      <sz val="11"/>
      <color rgb="FFFFFFFF"/>
      <name val="Calibri"/>
      <family val="2"/>
    </font>
    <font>
      <u/>
      <sz val="9"/>
      <color rgb="FF0000FF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2F75B5"/>
        <bgColor rgb="FF2F75B5"/>
      </patternFill>
    </fill>
    <fill>
      <patternFill patternType="solid">
        <fgColor rgb="FFBDD7EE"/>
        <bgColor rgb="FFBDD7EE"/>
      </patternFill>
    </fill>
    <fill>
      <patternFill patternType="solid">
        <fgColor rgb="FF4472C4"/>
        <bgColor rgb="FF4472C4"/>
      </patternFill>
    </fill>
    <fill>
      <patternFill patternType="solid">
        <fgColor rgb="FFDCE6F1"/>
        <bgColor rgb="FFDCE6F1"/>
      </patternFill>
    </fill>
    <fill>
      <patternFill patternType="solid">
        <fgColor theme="8"/>
        <bgColor rgb="FF4472C4"/>
      </patternFill>
    </fill>
    <fill>
      <patternFill patternType="solid">
        <fgColor theme="8"/>
        <bgColor rgb="FF2F75B5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/>
      <top/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9" fontId="1" fillId="0" borderId="0" applyFont="0" applyFill="0" applyBorder="0" applyAlignment="0" applyProtection="0"/>
    <xf numFmtId="0" fontId="7" fillId="0" borderId="1" applyNumberFormat="0" applyFill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8" fillId="0" borderId="0" xfId="0" applyFont="1"/>
    <xf numFmtId="0" fontId="0" fillId="0" borderId="0" xfId="100" applyFont="1"/>
    <xf numFmtId="0" fontId="9" fillId="0" borderId="0" xfId="100" applyFont="1"/>
    <xf numFmtId="0" fontId="9" fillId="0" borderId="0" xfId="100" applyFont="1" applyAlignment="1">
      <alignment horizontal="left"/>
    </xf>
    <xf numFmtId="0" fontId="10" fillId="4" borderId="0" xfId="10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0" borderId="0" xfId="100" applyFont="1" applyAlignment="1">
      <alignment horizontal="left"/>
    </xf>
    <xf numFmtId="3" fontId="11" fillId="0" borderId="0" xfId="100" applyNumberFormat="1" applyFont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4" fontId="11" fillId="0" borderId="0" xfId="100" applyNumberFormat="1" applyFont="1" applyAlignment="1">
      <alignment horizontal="center"/>
    </xf>
    <xf numFmtId="0" fontId="11" fillId="0" borderId="0" xfId="100" applyFont="1"/>
    <xf numFmtId="2" fontId="11" fillId="0" borderId="0" xfId="10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3" fontId="8" fillId="5" borderId="0" xfId="100" applyNumberFormat="1" applyFont="1" applyFill="1" applyAlignment="1">
      <alignment horizontal="left"/>
    </xf>
    <xf numFmtId="3" fontId="8" fillId="5" borderId="0" xfId="100" applyNumberFormat="1" applyFont="1" applyFill="1" applyAlignment="1">
      <alignment horizontal="center"/>
    </xf>
    <xf numFmtId="0" fontId="11" fillId="0" borderId="0" xfId="10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5" borderId="0" xfId="100" applyFont="1" applyFill="1"/>
    <xf numFmtId="2" fontId="8" fillId="5" borderId="0" xfId="100" applyNumberFormat="1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/>
    <xf numFmtId="0" fontId="0" fillId="0" borderId="4" xfId="100" applyFont="1" applyBorder="1"/>
    <xf numFmtId="0" fontId="0" fillId="0" borderId="5" xfId="100" applyFont="1" applyBorder="1"/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center" vertical="center" wrapText="1"/>
    </xf>
    <xf numFmtId="17" fontId="10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2" fillId="6" borderId="6" xfId="0" applyFont="1" applyFill="1" applyBorder="1" applyAlignment="1">
      <alignment horizontal="left" vertical="center"/>
    </xf>
    <xf numFmtId="3" fontId="10" fillId="6" borderId="6" xfId="0" applyNumberFormat="1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166" fontId="9" fillId="6" borderId="6" xfId="0" applyNumberFormat="1" applyFont="1" applyFill="1" applyBorder="1" applyAlignment="1">
      <alignment horizontal="center" vertical="center"/>
    </xf>
    <xf numFmtId="17" fontId="8" fillId="6" borderId="0" xfId="0" applyNumberFormat="1" applyFont="1" applyFill="1" applyAlignment="1">
      <alignment horizontal="center" vertical="center"/>
    </xf>
    <xf numFmtId="0" fontId="13" fillId="0" borderId="0" xfId="0" applyFont="1"/>
    <xf numFmtId="1" fontId="0" fillId="0" borderId="0" xfId="0" applyNumberFormat="1"/>
    <xf numFmtId="3" fontId="0" fillId="0" borderId="0" xfId="0" applyNumberFormat="1"/>
    <xf numFmtId="3" fontId="14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left" wrapText="1"/>
    </xf>
    <xf numFmtId="0" fontId="15" fillId="0" borderId="0" xfId="0" applyFont="1"/>
    <xf numFmtId="3" fontId="15" fillId="0" borderId="0" xfId="0" applyNumberFormat="1" applyFont="1"/>
    <xf numFmtId="0" fontId="8" fillId="0" borderId="0" xfId="0" applyFont="1" applyAlignment="1">
      <alignment horizontal="left" vertical="center"/>
    </xf>
    <xf numFmtId="0" fontId="16" fillId="0" borderId="0" xfId="0" applyFont="1"/>
    <xf numFmtId="1" fontId="11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1" fillId="0" borderId="0" xfId="0" applyFont="1"/>
    <xf numFmtId="0" fontId="8" fillId="0" borderId="0" xfId="99" applyFont="1"/>
    <xf numFmtId="0" fontId="8" fillId="0" borderId="0" xfId="99" applyFont="1" applyAlignment="1">
      <alignment horizontal="center" vertical="center"/>
    </xf>
    <xf numFmtId="1" fontId="11" fillId="0" borderId="0" xfId="0" applyNumberFormat="1" applyFont="1"/>
    <xf numFmtId="3" fontId="9" fillId="0" borderId="0" xfId="0" applyNumberFormat="1" applyFont="1"/>
    <xf numFmtId="0" fontId="9" fillId="0" borderId="0" xfId="0" applyFont="1"/>
    <xf numFmtId="0" fontId="17" fillId="0" borderId="0" xfId="0" applyFont="1"/>
    <xf numFmtId="1" fontId="9" fillId="0" borderId="0" xfId="0" applyNumberFormat="1" applyFont="1"/>
    <xf numFmtId="1" fontId="17" fillId="0" borderId="0" xfId="0" applyNumberFormat="1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11" fillId="0" borderId="0" xfId="0" applyNumberFormat="1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top" wrapText="1"/>
    </xf>
    <xf numFmtId="0" fontId="4" fillId="0" borderId="9" xfId="8" applyBorder="1" applyAlignment="1">
      <alignment horizontal="left" vertical="top"/>
    </xf>
    <xf numFmtId="0" fontId="11" fillId="0" borderId="10" xfId="0" applyFont="1" applyBorder="1"/>
    <xf numFmtId="0" fontId="17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87" applyFont="1"/>
    <xf numFmtId="164" fontId="11" fillId="0" borderId="0" xfId="1" applyFont="1" applyFill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11" xfId="0" applyFont="1" applyBorder="1" applyAlignment="1">
      <alignment horizontal="left" wrapText="1"/>
    </xf>
    <xf numFmtId="0" fontId="23" fillId="0" borderId="12" xfId="8" applyFont="1" applyBorder="1" applyAlignment="1">
      <alignment vertical="center"/>
    </xf>
    <xf numFmtId="0" fontId="11" fillId="0" borderId="0" xfId="0" applyFont="1" applyAlignment="1">
      <alignment horizontal="justify" vertical="top" wrapText="1"/>
    </xf>
    <xf numFmtId="0" fontId="6" fillId="0" borderId="2" xfId="0" applyFont="1" applyBorder="1" applyAlignment="1">
      <alignment vertical="top" wrapText="1"/>
    </xf>
    <xf numFmtId="1" fontId="9" fillId="0" borderId="0" xfId="0" applyNumberFormat="1" applyFont="1" applyAlignment="1">
      <alignment horizontal="center" vertical="center"/>
    </xf>
    <xf numFmtId="1" fontId="1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4" fillId="0" borderId="0" xfId="0" applyFont="1"/>
    <xf numFmtId="17" fontId="9" fillId="0" borderId="0" xfId="0" applyNumberFormat="1" applyFont="1"/>
    <xf numFmtId="0" fontId="18" fillId="0" borderId="0" xfId="0" applyFont="1"/>
    <xf numFmtId="0" fontId="25" fillId="0" borderId="0" xfId="0" applyFont="1"/>
    <xf numFmtId="1" fontId="9" fillId="0" borderId="0" xfId="0" applyNumberFormat="1" applyFont="1" applyAlignment="1">
      <alignment horizontal="center"/>
    </xf>
    <xf numFmtId="0" fontId="11" fillId="0" borderId="11" xfId="0" applyFont="1" applyBorder="1" applyAlignment="1">
      <alignment horizontal="left" vertical="center" wrapText="1"/>
    </xf>
    <xf numFmtId="0" fontId="26" fillId="0" borderId="12" xfId="8" applyFont="1" applyBorder="1" applyAlignment="1">
      <alignment horizontal="left" vertical="top"/>
    </xf>
    <xf numFmtId="0" fontId="8" fillId="0" borderId="0" xfId="99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6" fillId="0" borderId="0" xfId="0" applyNumberFormat="1" applyFont="1" applyAlignment="1">
      <alignment horizontal="center" vertical="center"/>
    </xf>
    <xf numFmtId="0" fontId="8" fillId="0" borderId="0" xfId="99" applyFont="1" applyAlignment="1">
      <alignment horizontal="left"/>
    </xf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23" fillId="0" borderId="12" xfId="8" applyFont="1" applyBorder="1" applyAlignment="1">
      <alignment horizontal="left" vertical="top" wrapText="1"/>
    </xf>
    <xf numFmtId="166" fontId="9" fillId="0" borderId="0" xfId="0" applyNumberFormat="1" applyFont="1" applyAlignment="1">
      <alignment horizontal="center" vertical="center"/>
    </xf>
    <xf numFmtId="0" fontId="10" fillId="8" borderId="0" xfId="0" applyFont="1" applyFill="1" applyAlignment="1">
      <alignment horizontal="left" vertical="center"/>
    </xf>
    <xf numFmtId="17" fontId="10" fillId="8" borderId="0" xfId="0" applyNumberFormat="1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7" fontId="10" fillId="8" borderId="0" xfId="0" applyNumberFormat="1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7" fontId="10" fillId="9" borderId="0" xfId="0" applyNumberFormat="1" applyFont="1" applyFill="1" applyAlignment="1">
      <alignment horizontal="center" vertical="center" wrapText="1"/>
    </xf>
    <xf numFmtId="0" fontId="27" fillId="0" borderId="0" xfId="0" applyFont="1"/>
    <xf numFmtId="2" fontId="2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2" fontId="31" fillId="0" borderId="0" xfId="0" applyNumberFormat="1" applyFont="1" applyAlignment="1">
      <alignment horizontal="left" vertical="center" wrapText="1"/>
    </xf>
    <xf numFmtId="0" fontId="31" fillId="0" borderId="0" xfId="0" applyFont="1"/>
    <xf numFmtId="2" fontId="31" fillId="0" borderId="0" xfId="0" applyNumberFormat="1" applyFont="1" applyAlignment="1">
      <alignment horizontal="left" vertical="top" wrapText="1"/>
    </xf>
    <xf numFmtId="2" fontId="31" fillId="0" borderId="0" xfId="0" applyNumberFormat="1" applyFont="1" applyAlignment="1">
      <alignment horizontal="left" vertical="center"/>
    </xf>
    <xf numFmtId="0" fontId="32" fillId="0" borderId="0" xfId="0" applyFont="1"/>
    <xf numFmtId="0" fontId="28" fillId="10" borderId="0" xfId="0" applyFont="1" applyFill="1"/>
    <xf numFmtId="0" fontId="28" fillId="10" borderId="0" xfId="0" applyFont="1" applyFill="1" applyAlignment="1">
      <alignment horizontal="center"/>
    </xf>
    <xf numFmtId="1" fontId="28" fillId="10" borderId="0" xfId="0" applyNumberFormat="1" applyFont="1" applyFill="1" applyAlignment="1">
      <alignment horizontal="center"/>
    </xf>
    <xf numFmtId="2" fontId="28" fillId="10" borderId="0" xfId="0" applyNumberFormat="1" applyFont="1" applyFill="1" applyAlignment="1">
      <alignment horizontal="center"/>
    </xf>
    <xf numFmtId="0" fontId="28" fillId="10" borderId="0" xfId="0" applyFont="1" applyFill="1" applyAlignment="1">
      <alignment horizontal="center" vertical="center"/>
    </xf>
    <xf numFmtId="1" fontId="28" fillId="10" borderId="0" xfId="0" applyNumberFormat="1" applyFont="1" applyFill="1" applyAlignment="1">
      <alignment horizontal="center" vertical="center"/>
    </xf>
    <xf numFmtId="2" fontId="28" fillId="10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" fontId="30" fillId="0" borderId="0" xfId="0" applyNumberFormat="1" applyFont="1"/>
    <xf numFmtId="0" fontId="34" fillId="0" borderId="0" xfId="0" applyFont="1" applyAlignment="1">
      <alignment vertical="top" wrapText="1"/>
    </xf>
    <xf numFmtId="0" fontId="33" fillId="0" borderId="0" xfId="0" applyFont="1"/>
    <xf numFmtId="0" fontId="11" fillId="11" borderId="0" xfId="0" applyFont="1" applyFill="1" applyAlignment="1">
      <alignment horizontal="center" vertical="center"/>
    </xf>
    <xf numFmtId="0" fontId="35" fillId="0" borderId="0" xfId="0" applyFont="1"/>
    <xf numFmtId="1" fontId="35" fillId="0" borderId="0" xfId="0" applyNumberFormat="1" applyFont="1"/>
    <xf numFmtId="0" fontId="36" fillId="0" borderId="0" xfId="0" applyFont="1" applyAlignment="1">
      <alignment horizontal="center" vertical="center"/>
    </xf>
    <xf numFmtId="1" fontId="36" fillId="0" borderId="0" xfId="0" applyNumberFormat="1" applyFont="1"/>
    <xf numFmtId="1" fontId="37" fillId="0" borderId="0" xfId="0" applyNumberFormat="1" applyFont="1"/>
    <xf numFmtId="0" fontId="38" fillId="0" borderId="0" xfId="0" applyFont="1"/>
    <xf numFmtId="0" fontId="39" fillId="0" borderId="0" xfId="0" applyFont="1" applyAlignment="1">
      <alignment vertical="top" wrapText="1"/>
    </xf>
    <xf numFmtId="1" fontId="40" fillId="0" borderId="0" xfId="0" applyNumberFormat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/>
    </xf>
    <xf numFmtId="1" fontId="27" fillId="0" borderId="0" xfId="0" applyNumberFormat="1" applyFont="1" applyAlignment="1">
      <alignment vertical="top" wrapText="1"/>
    </xf>
    <xf numFmtId="2" fontId="29" fillId="0" borderId="0" xfId="0" applyNumberFormat="1" applyFont="1" applyAlignment="1">
      <alignment horizontal="center" vertical="center"/>
    </xf>
    <xf numFmtId="1" fontId="11" fillId="11" borderId="0" xfId="0" applyNumberFormat="1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1" fontId="41" fillId="0" borderId="0" xfId="0" applyNumberFormat="1" applyFont="1"/>
    <xf numFmtId="0" fontId="41" fillId="0" borderId="0" xfId="0" applyFont="1"/>
    <xf numFmtId="1" fontId="42" fillId="0" borderId="0" xfId="0" applyNumberFormat="1" applyFont="1"/>
    <xf numFmtId="1" fontId="41" fillId="0" borderId="0" xfId="0" applyNumberFormat="1" applyFont="1" applyAlignment="1">
      <alignment vertical="top" wrapText="1"/>
    </xf>
    <xf numFmtId="0" fontId="10" fillId="6" borderId="13" xfId="0" applyFont="1" applyFill="1" applyBorder="1" applyAlignment="1">
      <alignment horizontal="left"/>
    </xf>
    <xf numFmtId="17" fontId="10" fillId="6" borderId="13" xfId="0" applyNumberFormat="1" applyFont="1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1" fontId="10" fillId="6" borderId="13" xfId="0" applyNumberFormat="1" applyFont="1" applyFill="1" applyBorder="1" applyAlignment="1">
      <alignment horizontal="center" vertical="center"/>
    </xf>
    <xf numFmtId="2" fontId="10" fillId="6" borderId="13" xfId="0" applyNumberFormat="1" applyFont="1" applyFill="1" applyBorder="1" applyAlignment="1">
      <alignment horizontal="center" vertical="center"/>
    </xf>
    <xf numFmtId="0" fontId="11" fillId="0" borderId="13" xfId="87" applyFont="1" applyBorder="1" applyAlignment="1">
      <alignment horizontal="center" vertical="center"/>
    </xf>
    <xf numFmtId="0" fontId="8" fillId="0" borderId="13" xfId="87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2" fontId="8" fillId="0" borderId="13" xfId="87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left" vertical="center"/>
    </xf>
    <xf numFmtId="3" fontId="8" fillId="7" borderId="13" xfId="0" applyNumberFormat="1" applyFont="1" applyFill="1" applyBorder="1" applyAlignment="1">
      <alignment horizontal="center" vertical="center"/>
    </xf>
    <xf numFmtId="2" fontId="8" fillId="7" borderId="1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8" fillId="7" borderId="13" xfId="0" applyFont="1" applyFill="1" applyBorder="1" applyAlignment="1">
      <alignment horizontal="left"/>
    </xf>
    <xf numFmtId="3" fontId="8" fillId="7" borderId="13" xfId="0" applyNumberFormat="1" applyFont="1" applyFill="1" applyBorder="1" applyAlignment="1">
      <alignment horizontal="center"/>
    </xf>
    <xf numFmtId="2" fontId="8" fillId="7" borderId="13" xfId="0" applyNumberFormat="1" applyFont="1" applyFill="1" applyBorder="1" applyAlignment="1">
      <alignment horizontal="center"/>
    </xf>
    <xf numFmtId="0" fontId="11" fillId="0" borderId="13" xfId="84" applyFont="1" applyBorder="1"/>
    <xf numFmtId="0" fontId="11" fillId="0" borderId="13" xfId="0" applyFont="1" applyBorder="1"/>
    <xf numFmtId="0" fontId="11" fillId="0" borderId="13" xfId="1" applyNumberFormat="1" applyFont="1" applyFill="1" applyBorder="1" applyAlignment="1">
      <alignment horizontal="left"/>
    </xf>
    <xf numFmtId="1" fontId="28" fillId="0" borderId="0" xfId="0" applyNumberFormat="1" applyFont="1" applyAlignment="1">
      <alignment horizontal="center"/>
    </xf>
    <xf numFmtId="0" fontId="10" fillId="6" borderId="13" xfId="0" applyFont="1" applyFill="1" applyBorder="1" applyAlignment="1">
      <alignment horizontal="center" vertical="center"/>
    </xf>
    <xf numFmtId="165" fontId="10" fillId="6" borderId="13" xfId="0" applyNumberFormat="1" applyFont="1" applyFill="1" applyBorder="1" applyAlignment="1">
      <alignment horizontal="center" wrapText="1"/>
    </xf>
    <xf numFmtId="165" fontId="8" fillId="0" borderId="13" xfId="0" applyNumberFormat="1" applyFont="1" applyBorder="1" applyAlignment="1">
      <alignment horizontal="center" vertical="center"/>
    </xf>
    <xf numFmtId="0" fontId="8" fillId="7" borderId="13" xfId="0" applyFont="1" applyFill="1" applyBorder="1"/>
    <xf numFmtId="165" fontId="8" fillId="7" borderId="13" xfId="0" applyNumberFormat="1" applyFont="1" applyFill="1" applyBorder="1" applyAlignment="1">
      <alignment horizontal="center" vertical="center"/>
    </xf>
    <xf numFmtId="0" fontId="11" fillId="11" borderId="0" xfId="0" applyFont="1" applyFill="1" applyAlignment="1">
      <alignment horizontal="center"/>
    </xf>
    <xf numFmtId="2" fontId="8" fillId="11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/>
  </cellXfs>
  <cellStyles count="110">
    <cellStyle name="cf1" xfId="2"/>
    <cellStyle name="cf2" xfId="3"/>
    <cellStyle name="Excel Built-in Normal" xfId="4"/>
    <cellStyle name="Excel Built-in Normal 2" xfId="5"/>
    <cellStyle name="Excel Built-in Normal 2 2" xfId="6"/>
    <cellStyle name="Excel Built-in Normal 3" xfId="7"/>
    <cellStyle name="Hiperlink" xfId="8"/>
    <cellStyle name="Hyperlink 2" xfId="9"/>
    <cellStyle name="Hyperlink 2 10" xfId="10"/>
    <cellStyle name="Hyperlink 2 11" xfId="11"/>
    <cellStyle name="Hyperlink 2 12" xfId="12"/>
    <cellStyle name="Hyperlink 2 13" xfId="13"/>
    <cellStyle name="Hyperlink 2 14" xfId="14"/>
    <cellStyle name="Hyperlink 2 15" xfId="15"/>
    <cellStyle name="Hyperlink 2 16" xfId="16"/>
    <cellStyle name="Hyperlink 2 17" xfId="17"/>
    <cellStyle name="Hyperlink 2 18" xfId="18"/>
    <cellStyle name="Hyperlink 2 19" xfId="19"/>
    <cellStyle name="Hyperlink 2 2" xfId="20"/>
    <cellStyle name="Hyperlink 2 2 2" xfId="21"/>
    <cellStyle name="Hyperlink 2 2 3" xfId="22"/>
    <cellStyle name="Hyperlink 2 2 4" xfId="23"/>
    <cellStyle name="Hyperlink 2 2 5" xfId="24"/>
    <cellStyle name="Hyperlink 2 2 6" xfId="25"/>
    <cellStyle name="Hyperlink 2 2 7" xfId="26"/>
    <cellStyle name="Hyperlink 2 2 8" xfId="27"/>
    <cellStyle name="Hyperlink 2 2 9" xfId="28"/>
    <cellStyle name="Hyperlink 2 20" xfId="29"/>
    <cellStyle name="Hyperlink 2 21" xfId="30"/>
    <cellStyle name="Hyperlink 2 22" xfId="31"/>
    <cellStyle name="Hyperlink 2 23" xfId="32"/>
    <cellStyle name="Hyperlink 2 24" xfId="33"/>
    <cellStyle name="Hyperlink 2 25" xfId="34"/>
    <cellStyle name="Hyperlink 2 26" xfId="35"/>
    <cellStyle name="Hyperlink 2 27" xfId="36"/>
    <cellStyle name="Hyperlink 2 28" xfId="37"/>
    <cellStyle name="Hyperlink 2 29" xfId="38"/>
    <cellStyle name="Hyperlink 2 3" xfId="39"/>
    <cellStyle name="Hyperlink 2 30" xfId="40"/>
    <cellStyle name="Hyperlink 2 31" xfId="41"/>
    <cellStyle name="Hyperlink 2 32" xfId="42"/>
    <cellStyle name="Hyperlink 2 33" xfId="43"/>
    <cellStyle name="Hyperlink 2 34" xfId="44"/>
    <cellStyle name="Hyperlink 2 35" xfId="45"/>
    <cellStyle name="Hyperlink 2 36" xfId="46"/>
    <cellStyle name="Hyperlink 2 37" xfId="47"/>
    <cellStyle name="Hyperlink 2 38" xfId="48"/>
    <cellStyle name="Hyperlink 2 39" xfId="49"/>
    <cellStyle name="Hyperlink 2 4" xfId="50"/>
    <cellStyle name="Hyperlink 2 40" xfId="51"/>
    <cellStyle name="Hyperlink 2 41" xfId="52"/>
    <cellStyle name="Hyperlink 2 42" xfId="53"/>
    <cellStyle name="Hyperlink 2 43" xfId="54"/>
    <cellStyle name="Hyperlink 2 44" xfId="55"/>
    <cellStyle name="Hyperlink 2 45" xfId="56"/>
    <cellStyle name="Hyperlink 2 46" xfId="57"/>
    <cellStyle name="Hyperlink 2 47" xfId="58"/>
    <cellStyle name="Hyperlink 2 48" xfId="59"/>
    <cellStyle name="Hyperlink 2 49" xfId="60"/>
    <cellStyle name="Hyperlink 2 5" xfId="61"/>
    <cellStyle name="Hyperlink 2 50" xfId="62"/>
    <cellStyle name="Hyperlink 2 51" xfId="63"/>
    <cellStyle name="Hyperlink 2 52" xfId="64"/>
    <cellStyle name="Hyperlink 2 53" xfId="65"/>
    <cellStyle name="Hyperlink 2 54" xfId="66"/>
    <cellStyle name="Hyperlink 2 55" xfId="67"/>
    <cellStyle name="Hyperlink 2 6" xfId="68"/>
    <cellStyle name="Hyperlink 2 7" xfId="69"/>
    <cellStyle name="Hyperlink 2 8" xfId="70"/>
    <cellStyle name="Hyperlink 2 9" xfId="71"/>
    <cellStyle name="Normal" xfId="0" builtinId="0" customBuiltin="1"/>
    <cellStyle name="Normal 2" xfId="72"/>
    <cellStyle name="Normal 2 10" xfId="73"/>
    <cellStyle name="Normal 2 11" xfId="74"/>
    <cellStyle name="Normal 2 12" xfId="75"/>
    <cellStyle name="Normal 2 13" xfId="76"/>
    <cellStyle name="Normal 2 14" xfId="77"/>
    <cellStyle name="Normal 2 15" xfId="78"/>
    <cellStyle name="Normal 2 16" xfId="79"/>
    <cellStyle name="Normal 2 17" xfId="80"/>
    <cellStyle name="Normal 2 18" xfId="81"/>
    <cellStyle name="Normal 2 19" xfId="82"/>
    <cellStyle name="Normal 2 2" xfId="83"/>
    <cellStyle name="Normal 2 2 2" xfId="84"/>
    <cellStyle name="Normal 2 2 3" xfId="85"/>
    <cellStyle name="Normal 2 20" xfId="86"/>
    <cellStyle name="Normal 2 21" xfId="87"/>
    <cellStyle name="Normal 2 3" xfId="88"/>
    <cellStyle name="Normal 2 4" xfId="89"/>
    <cellStyle name="Normal 2 5" xfId="90"/>
    <cellStyle name="Normal 2 6" xfId="91"/>
    <cellStyle name="Normal 2 7" xfId="92"/>
    <cellStyle name="Normal 2 8" xfId="93"/>
    <cellStyle name="Normal 2 9" xfId="94"/>
    <cellStyle name="Normal 3" xfId="95"/>
    <cellStyle name="Normal 3 2" xfId="96"/>
    <cellStyle name="Normal 3 3" xfId="97"/>
    <cellStyle name="Normal 4" xfId="98"/>
    <cellStyle name="Normal 4 2" xfId="99"/>
    <cellStyle name="Normal 5" xfId="100"/>
    <cellStyle name="Normal 5 2" xfId="101"/>
    <cellStyle name="Normal 6" xfId="102"/>
    <cellStyle name="Normal 6 2" xfId="103"/>
    <cellStyle name="Normal 7" xfId="104"/>
    <cellStyle name="Normal 8" xfId="105"/>
    <cellStyle name="Porcentagem 2" xfId="106"/>
    <cellStyle name="Título 3 2" xfId="107"/>
    <cellStyle name="Vírgula" xfId="1" builtinId="3" customBuiltin="1"/>
    <cellStyle name="Vírgula 2" xfId="108"/>
    <cellStyle name="Vírgula 3" xfId="109"/>
  </cellStyles>
  <dxfs count="87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/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/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theme="8"/>
        </left>
        <right style="thin">
          <color theme="8"/>
        </right>
        <top/>
        <bottom/>
        <vertical style="thin">
          <color theme="8"/>
        </vertical>
        <horizontal style="thin">
          <color theme="8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2" formatCode="0.00"/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/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/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/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/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2" formatCode="0.00"/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ill>
        <patternFill patternType="solid"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cap="none" spc="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dos Tipos de Manifestação 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Protocolos!$A$5</c:f>
              <c:strCache>
                <c:ptCount val="1"/>
                <c:pt idx="0">
                  <c:v>Reclamação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7F7D-4A8C-B0D0-F54F8A6D6EC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F7D-4A8C-B0D0-F54F8A6D6E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1" i="0" u="none" strike="noStrike" kern="1200" baseline="0">
                    <a:solidFill>
                      <a:srgbClr val="FFFFFF"/>
                    </a:solidFill>
                    <a:latin typeface="Aptos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Protocolos!$B$4:$D$4</c:f>
              <c:strCache>
                <c:ptCount val="3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</c:strCache>
            </c:strRef>
          </c:cat>
          <c:val>
            <c:numRef>
              <c:f>Protocolos!$B$5:$D$5</c:f>
              <c:numCache>
                <c:formatCode>#,##0</c:formatCode>
                <c:ptCount val="3"/>
                <c:pt idx="0">
                  <c:v>17947</c:v>
                </c:pt>
                <c:pt idx="1">
                  <c:v>15964</c:v>
                </c:pt>
                <c:pt idx="2">
                  <c:v>15226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E-4750-80F2-C150C7D2A663}"/>
            </c:ext>
          </c:extLst>
        </c:ser>
        <c:ser>
          <c:idx val="1"/>
          <c:order val="1"/>
          <c:tx>
            <c:strRef>
              <c:f>Protocolos!$A$6</c:f>
              <c:strCache>
                <c:ptCount val="1"/>
                <c:pt idx="0">
                  <c:v>Denúncia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1" i="0" u="none" strike="noStrike" kern="1200" baseline="0">
                    <a:solidFill>
                      <a:srgbClr val="FFFFFF"/>
                    </a:solidFill>
                    <a:latin typeface="Aptos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Protocolos!$B$4:$D$4</c:f>
              <c:strCache>
                <c:ptCount val="3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</c:strCache>
            </c:strRef>
          </c:cat>
          <c:val>
            <c:numRef>
              <c:f>Protocolos!$B$6:$D$6</c:f>
              <c:numCache>
                <c:formatCode>#,##0</c:formatCode>
                <c:ptCount val="3"/>
                <c:pt idx="0">
                  <c:v>1054</c:v>
                </c:pt>
                <c:pt idx="1">
                  <c:v>1135</c:v>
                </c:pt>
                <c:pt idx="2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1E-4750-80F2-C150C7D2A663}"/>
            </c:ext>
          </c:extLst>
        </c:ser>
        <c:ser>
          <c:idx val="2"/>
          <c:order val="2"/>
          <c:tx>
            <c:strRef>
              <c:f>Protocolos!$A$7</c:f>
              <c:strCache>
                <c:ptCount val="1"/>
                <c:pt idx="0">
                  <c:v>Solicitação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1" i="0" u="none" strike="noStrike" kern="1200" baseline="0">
                    <a:solidFill>
                      <a:srgbClr val="FFFFFF"/>
                    </a:solidFill>
                    <a:latin typeface="Aptos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Protocolos!$B$4:$D$4</c:f>
              <c:strCache>
                <c:ptCount val="3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</c:strCache>
            </c:strRef>
          </c:cat>
          <c:val>
            <c:numRef>
              <c:f>Protocolos!$B$7:$D$7</c:f>
              <c:numCache>
                <c:formatCode>#,##0</c:formatCode>
                <c:ptCount val="3"/>
                <c:pt idx="0">
                  <c:v>738</c:v>
                </c:pt>
                <c:pt idx="1">
                  <c:v>732</c:v>
                </c:pt>
                <c:pt idx="2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1E-4750-80F2-C150C7D2A663}"/>
            </c:ext>
          </c:extLst>
        </c:ser>
        <c:ser>
          <c:idx val="3"/>
          <c:order val="3"/>
          <c:tx>
            <c:strRef>
              <c:f>Protocolos!$A$8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cat>
            <c:strRef>
              <c:f>Protocolos!$B$4:$D$4</c:f>
              <c:strCache>
                <c:ptCount val="3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</c:strCache>
            </c:strRef>
          </c:cat>
          <c:val>
            <c:numRef>
              <c:f>Protocolos!$B$8:$D$8</c:f>
              <c:numCache>
                <c:formatCode>#,##0</c:formatCode>
                <c:ptCount val="3"/>
                <c:pt idx="0">
                  <c:v>275</c:v>
                </c:pt>
                <c:pt idx="1">
                  <c:v>247</c:v>
                </c:pt>
                <c:pt idx="2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1E-4750-80F2-C150C7D2A663}"/>
            </c:ext>
          </c:extLst>
        </c:ser>
        <c:ser>
          <c:idx val="4"/>
          <c:order val="4"/>
          <c:tx>
            <c:strRef>
              <c:f>Protocolos!$A$9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cat>
            <c:strRef>
              <c:f>Protocolos!$B$4:$D$4</c:f>
              <c:strCache>
                <c:ptCount val="3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</c:strCache>
            </c:strRef>
          </c:cat>
          <c:val>
            <c:numRef>
              <c:f>Protocolos!$B$9:$D$9</c:f>
              <c:numCache>
                <c:formatCode>#,##0</c:formatCode>
                <c:ptCount val="3"/>
                <c:pt idx="0">
                  <c:v>219</c:v>
                </c:pt>
                <c:pt idx="1">
                  <c:v>156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1E-4750-80F2-C150C7D2A663}"/>
            </c:ext>
          </c:extLst>
        </c:ser>
        <c:ser>
          <c:idx val="5"/>
          <c:order val="5"/>
          <c:tx>
            <c:strRef>
              <c:f>Protocolos!$A$10</c:f>
              <c:strCache>
                <c:ptCount val="1"/>
                <c:pt idx="0">
                  <c:v>Manifestações sobre o BRT Aricanduva*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strRef>
              <c:f>Protocolos!$B$4:$D$4</c:f>
              <c:strCache>
                <c:ptCount val="3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</c:strCache>
            </c:strRef>
          </c:cat>
          <c:val>
            <c:numRef>
              <c:f>Protocolos!$B$10:$D$10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1E-4750-80F2-C150C7D2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59448527"/>
        <c:axId val="659444783"/>
      </c:barChart>
      <c:valAx>
        <c:axId val="659444783"/>
        <c:scaling>
          <c:orientation val="minMax"/>
          <c:min val="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minorGridlines>
          <c:spPr>
            <a:ln w="9528" cap="flat">
              <a:solidFill>
                <a:srgbClr val="F2F2F2"/>
              </a:solidFill>
              <a:prstDash val="solid"/>
              <a:round/>
            </a:ln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endParaRPr lang="pt-BR"/>
          </a:p>
        </c:txPr>
        <c:crossAx val="659448527"/>
        <c:crosses val="autoZero"/>
        <c:crossBetween val="between"/>
      </c:valAx>
      <c:catAx>
        <c:axId val="659448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cap="none" spc="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endParaRPr lang="pt-BR"/>
          </a:p>
        </c:txPr>
        <c:crossAx val="659444783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Arial" pitchFamily="34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das Manifestações entre as Subprefeituras – Participação das 10 Mais Demandadas [3º trimestre de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04E-46F2-BB23-5BB9263285B4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dist="22997" dir="5400000" algn="tl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4E-46F2-BB23-5BB9263285B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'10+_Subprefeituras_2025'!$B$17:$B$18</c:f>
              <c:strCache>
                <c:ptCount val="2"/>
                <c:pt idx="0">
                  <c:v>Total das 10 Subprefeituras + Demandadas</c:v>
                </c:pt>
                <c:pt idx="1">
                  <c:v>Outras</c:v>
                </c:pt>
              </c:strCache>
            </c:strRef>
          </c:cat>
          <c:val>
            <c:numRef>
              <c:f>'10+_Subprefeituras_2025'!$I$17:$I$18</c:f>
              <c:numCache>
                <c:formatCode>0.00</c:formatCode>
                <c:ptCount val="2"/>
                <c:pt idx="0">
                  <c:v>54.880883207437542</c:v>
                </c:pt>
                <c:pt idx="1">
                  <c:v>45.119116792562458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3-41AD-951F-91A348CD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1F497D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das Subprefeituras Mais Demandadas  [ 3° trimestre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'10+_Subprefeituras_2025'!$B$22:$B$22</c:f>
              <c:strCache>
                <c:ptCount val="1"/>
                <c:pt idx="0">
                  <c:v>Pinheiros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'10+_Subprefeituras_2025'!$C$22:$C$22</c:f>
              <c:numCache>
                <c:formatCode>0.00</c:formatCode>
                <c:ptCount val="1"/>
                <c:pt idx="0">
                  <c:v>3.9802440441603717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E-4468-BA5B-51EDE40B0C82}"/>
            </c:ext>
          </c:extLst>
        </c:ser>
        <c:ser>
          <c:idx val="1"/>
          <c:order val="1"/>
          <c:tx>
            <c:strRef>
              <c:f>'10+_Subprefeituras_2025'!$B$23:$B$23</c:f>
              <c:strCache>
                <c:ptCount val="1"/>
                <c:pt idx="0">
                  <c:v>Campo Limpo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'10+_Subprefeituras_2025'!$C$23:$C$23</c:f>
              <c:numCache>
                <c:formatCode>0.00</c:formatCode>
                <c:ptCount val="1"/>
                <c:pt idx="0">
                  <c:v>4.0383497966298663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E-4468-BA5B-51EDE40B0C82}"/>
            </c:ext>
          </c:extLst>
        </c:ser>
        <c:ser>
          <c:idx val="2"/>
          <c:order val="2"/>
          <c:tx>
            <c:strRef>
              <c:f>'10+_Subprefeituras_2025'!$B$24:$B$24</c:f>
              <c:strCache>
                <c:ptCount val="1"/>
                <c:pt idx="0">
                  <c:v>Itaquera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'10+_Subprefeituras_2025'!$C$24:$C$24</c:f>
              <c:numCache>
                <c:formatCode>0.00</c:formatCode>
                <c:ptCount val="1"/>
                <c:pt idx="0">
                  <c:v>4.2126670540383495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E-4468-BA5B-51EDE40B0C82}"/>
            </c:ext>
          </c:extLst>
        </c:ser>
        <c:ser>
          <c:idx val="3"/>
          <c:order val="3"/>
          <c:tx>
            <c:strRef>
              <c:f>'10+_Subprefeituras_2025'!$B$25:$B$25</c:f>
              <c:strCache>
                <c:ptCount val="1"/>
                <c:pt idx="0">
                  <c:v>Mooca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'10+_Subprefeituras_2025'!$C$25:$C$25</c:f>
              <c:numCache>
                <c:formatCode>0.00</c:formatCode>
                <c:ptCount val="1"/>
                <c:pt idx="0">
                  <c:v>4.677513073794306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4E-4468-BA5B-51EDE40B0C82}"/>
            </c:ext>
          </c:extLst>
        </c:ser>
        <c:ser>
          <c:idx val="4"/>
          <c:order val="4"/>
          <c:tx>
            <c:strRef>
              <c:f>'10+_Subprefeituras_2025'!$B$26:$B$26</c:f>
              <c:strCache>
                <c:ptCount val="1"/>
                <c:pt idx="0">
                  <c:v>Butantã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'10+_Subprefeituras_2025'!$C$26:$C$26</c:f>
              <c:numCache>
                <c:formatCode>0.00</c:formatCode>
                <c:ptCount val="1"/>
                <c:pt idx="0">
                  <c:v>4.8808832074375363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4E-4468-BA5B-51EDE40B0C82}"/>
            </c:ext>
          </c:extLst>
        </c:ser>
        <c:ser>
          <c:idx val="5"/>
          <c:order val="5"/>
          <c:tx>
            <c:strRef>
              <c:f>'10+_Subprefeituras_2025'!$B$27:$B$27</c:f>
              <c:strCache>
                <c:ptCount val="1"/>
                <c:pt idx="0">
                  <c:v>Penha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'10+_Subprefeituras_2025'!$C$27:$C$27</c:f>
              <c:numCache>
                <c:formatCode>0.00</c:formatCode>
                <c:ptCount val="1"/>
                <c:pt idx="0">
                  <c:v>4.8808832074375363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4E-4468-BA5B-51EDE40B0C82}"/>
            </c:ext>
          </c:extLst>
        </c:ser>
        <c:ser>
          <c:idx val="6"/>
          <c:order val="6"/>
          <c:tx>
            <c:strRef>
              <c:f>'10+_Subprefeituras_2025'!$B$28:$B$28</c:f>
              <c:strCache>
                <c:ptCount val="1"/>
                <c:pt idx="0">
                  <c:v>Pirituba/Jaraguá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'10+_Subprefeituras_2025'!$C$28:$C$28</c:f>
              <c:numCache>
                <c:formatCode>0.00</c:formatCode>
                <c:ptCount val="1"/>
                <c:pt idx="0">
                  <c:v>5.2295177222545028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4E-4468-BA5B-51EDE40B0C82}"/>
            </c:ext>
          </c:extLst>
        </c:ser>
        <c:ser>
          <c:idx val="7"/>
          <c:order val="7"/>
          <c:tx>
            <c:strRef>
              <c:f>'10+_Subprefeituras_2025'!$B$29:$B$29</c:f>
              <c:strCache>
                <c:ptCount val="1"/>
                <c:pt idx="0">
                  <c:v>Ipiranga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'10+_Subprefeituras_2025'!$C$29:$C$29</c:f>
              <c:numCache>
                <c:formatCode>0.00</c:formatCode>
                <c:ptCount val="1"/>
                <c:pt idx="0">
                  <c:v>5.6362579895409644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4E-4468-BA5B-51EDE40B0C82}"/>
            </c:ext>
          </c:extLst>
        </c:ser>
        <c:ser>
          <c:idx val="8"/>
          <c:order val="8"/>
          <c:tx>
            <c:strRef>
              <c:f>'10+_Subprefeituras_2025'!$B$30:$B$30</c:f>
              <c:strCache>
                <c:ptCount val="1"/>
                <c:pt idx="0">
                  <c:v>Sé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'10+_Subprefeituras_2025'!$C$30:$C$30</c:f>
              <c:numCache>
                <c:formatCode>0.00</c:formatCode>
                <c:ptCount val="1"/>
                <c:pt idx="0">
                  <c:v>8.2800697269029637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4E-4468-BA5B-51EDE40B0C82}"/>
            </c:ext>
          </c:extLst>
        </c:ser>
        <c:ser>
          <c:idx val="9"/>
          <c:order val="9"/>
          <c:tx>
            <c:strRef>
              <c:f>'10+_Subprefeituras_2025'!$B$31:$B$31</c:f>
              <c:strCache>
                <c:ptCount val="1"/>
                <c:pt idx="0">
                  <c:v>Lapa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'10+_Subprefeituras_2025'!$C$21:$C$21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'10+_Subprefeituras_2025'!$C$31:$C$31</c:f>
              <c:numCache>
                <c:formatCode>0.00</c:formatCode>
                <c:ptCount val="1"/>
                <c:pt idx="0">
                  <c:v>9.0644973852411397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4E-4468-BA5B-51EDE40B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58439055"/>
        <c:axId val="658435727"/>
      </c:barChart>
      <c:valAx>
        <c:axId val="658435727"/>
        <c:scaling>
          <c:orientation val="minMax"/>
          <c:max val="55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9055"/>
        <c:crosses val="autoZero"/>
        <c:crossBetween val="between"/>
      </c:valAx>
      <c:catAx>
        <c:axId val="65843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5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88472611429863"/>
          <c:y val="0.1604852432497432"/>
          <c:w val="0.17635757284191747"/>
          <c:h val="0.81391977417298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800" b="0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spc="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Atendimento (2025)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Canais_atendimento!$C$4:$C$4</c:f>
              <c:strCache>
                <c:ptCount val="1"/>
                <c:pt idx="0">
                  <c:v>2° trim 2025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 pitchFamily="34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Portal</c:v>
                </c:pt>
                <c:pt idx="1">
                  <c:v>E-mail</c:v>
                </c:pt>
                <c:pt idx="2">
                  <c:v>Central SP156</c:v>
                </c:pt>
                <c:pt idx="3">
                  <c:v>Zap Denúncia</c:v>
                </c:pt>
                <c:pt idx="4">
                  <c:v>Encaminhamento de outros órgãos (Processo SEI, Memorando, Ofício, etc.)</c:v>
                </c:pt>
                <c:pt idx="5">
                  <c:v>Presencial</c:v>
                </c:pt>
                <c:pt idx="6">
                  <c:v>App SP156*</c:v>
                </c:pt>
                <c:pt idx="7">
                  <c:v>Carta</c:v>
                </c:pt>
              </c:strCache>
            </c:strRef>
          </c:cat>
          <c:val>
            <c:numRef>
              <c:f>Canais_atendimento!$C$5:$C$12</c:f>
              <c:numCache>
                <c:formatCode>General</c:formatCode>
                <c:ptCount val="8"/>
                <c:pt idx="0">
                  <c:v>7452</c:v>
                </c:pt>
                <c:pt idx="1">
                  <c:v>4124</c:v>
                </c:pt>
                <c:pt idx="2">
                  <c:v>3198</c:v>
                </c:pt>
                <c:pt idx="3">
                  <c:v>1888</c:v>
                </c:pt>
                <c:pt idx="4">
                  <c:v>992</c:v>
                </c:pt>
                <c:pt idx="5">
                  <c:v>516</c:v>
                </c:pt>
                <c:pt idx="6">
                  <c:v>28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1-4A3A-B744-E736045D26FE}"/>
            </c:ext>
          </c:extLst>
        </c:ser>
        <c:ser>
          <c:idx val="1"/>
          <c:order val="1"/>
          <c:tx>
            <c:strRef>
              <c:f>Canais_atendimento!$D$4:$D$4</c:f>
              <c:strCache>
                <c:ptCount val="1"/>
                <c:pt idx="0">
                  <c:v>3° trim 2025</c:v>
                </c:pt>
              </c:strCache>
            </c:strRef>
          </c:tx>
          <c:spPr>
            <a:solidFill>
              <a:srgbClr val="8FAAD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Arial" pitchFamily="34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Portal</c:v>
                </c:pt>
                <c:pt idx="1">
                  <c:v>E-mail</c:v>
                </c:pt>
                <c:pt idx="2">
                  <c:v>Central SP156</c:v>
                </c:pt>
                <c:pt idx="3">
                  <c:v>Zap Denúncia</c:v>
                </c:pt>
                <c:pt idx="4">
                  <c:v>Encaminhamento de outros órgãos (Processo SEI, Memorando, Ofício, etc.)</c:v>
                </c:pt>
                <c:pt idx="5">
                  <c:v>Presencial</c:v>
                </c:pt>
                <c:pt idx="6">
                  <c:v>App SP156*</c:v>
                </c:pt>
                <c:pt idx="7">
                  <c:v>Carta</c:v>
                </c:pt>
              </c:strCache>
            </c:strRef>
          </c:cat>
          <c:val>
            <c:numRef>
              <c:f>Canais_atendimento!$D$5:$D$12</c:f>
              <c:numCache>
                <c:formatCode>General</c:formatCode>
                <c:ptCount val="8"/>
                <c:pt idx="0">
                  <c:v>6911</c:v>
                </c:pt>
                <c:pt idx="1">
                  <c:v>4391</c:v>
                </c:pt>
                <c:pt idx="2">
                  <c:v>3294</c:v>
                </c:pt>
                <c:pt idx="3">
                  <c:v>1522</c:v>
                </c:pt>
                <c:pt idx="4">
                  <c:v>819</c:v>
                </c:pt>
                <c:pt idx="5">
                  <c:v>466</c:v>
                </c:pt>
                <c:pt idx="6">
                  <c:v>114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1-4A3A-B744-E736045D2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59441039"/>
        <c:axId val="659433967"/>
      </c:barChart>
      <c:valAx>
        <c:axId val="659433967"/>
        <c:scaling>
          <c:orientation val="minMax"/>
          <c:max val="8000"/>
        </c:scaling>
        <c:delete val="0"/>
        <c:axPos val="t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minorGridlines>
          <c:spPr>
            <a:ln w="9528" cap="flat">
              <a:solidFill>
                <a:srgbClr val="F2F2F2"/>
              </a:solidFill>
              <a:prstDash val="solid"/>
              <a:round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rial" pitchFamily="34"/>
                <a:cs typeface="Arial" pitchFamily="34"/>
              </a:defRPr>
            </a:pPr>
            <a:endParaRPr lang="pt-BR"/>
          </a:p>
        </c:txPr>
        <c:crossAx val="659441039"/>
        <c:crosses val="autoZero"/>
        <c:crossBetween val="between"/>
      </c:valAx>
      <c:catAx>
        <c:axId val="6594410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endParaRPr lang="pt-BR"/>
          </a:p>
        </c:txPr>
        <c:crossAx val="65943396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1" i="0" u="none" strike="noStrike" kern="1200" baseline="0">
              <a:solidFill>
                <a:srgbClr val="000000"/>
              </a:solidFill>
              <a:latin typeface="Arial" pitchFamily="34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10 assuntos mais solicitados [Média 2025]</a:t>
            </a:r>
          </a:p>
        </c:rich>
      </c:tx>
      <c:layout>
        <c:manualLayout>
          <c:xMode val="edge"/>
          <c:yMode val="edge"/>
          <c:x val="0.23885355490784646"/>
          <c:y val="8.5106459021798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0.14770561414773742"/>
          <c:y val="0.12399810040596451"/>
          <c:w val="0.79813045244225922"/>
          <c:h val="0.8589732363640911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A8E-4622-9CA0-DC5802609F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8E-4622-9CA0-DC5802609F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A8E-4622-9CA0-DC5802609F6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8E-4622-9CA0-DC5802609F6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8E-4622-9CA0-DC5802609F6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8E-4622-9CA0-DC5802609F6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8E-4622-9CA0-DC5802609F6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8E-4622-9CA0-DC5802609F6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8E-4622-9CA0-DC5802609F6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8E-4622-9CA0-DC5802609F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50" b="1" i="0" u="none" strike="noStrike" kern="1200" baseline="0">
                    <a:solidFill>
                      <a:srgbClr val="000000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'10+_Assuntos_2025'!$D$21:$D$30</c:f>
              <c:strCache>
                <c:ptCount val="10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Ônibus</c:v>
                </c:pt>
                <c:pt idx="5">
                  <c:v>Multas de trânsito e guinchamentos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Poluição sonora - PSIU</c:v>
                </c:pt>
                <c:pt idx="9">
                  <c:v>Ponto viciado, entulho e caçamba de entulho</c:v>
                </c:pt>
              </c:strCache>
            </c:strRef>
          </c:cat>
          <c:val>
            <c:numRef>
              <c:f>'10+_Assuntos_2025'!$E$21:$E$30</c:f>
              <c:numCache>
                <c:formatCode>0</c:formatCode>
                <c:ptCount val="10"/>
                <c:pt idx="0">
                  <c:v>976</c:v>
                </c:pt>
                <c:pt idx="1">
                  <c:v>904.66666666666663</c:v>
                </c:pt>
                <c:pt idx="2">
                  <c:v>864</c:v>
                </c:pt>
                <c:pt idx="3">
                  <c:v>795</c:v>
                </c:pt>
                <c:pt idx="4">
                  <c:v>773.33333333333337</c:v>
                </c:pt>
                <c:pt idx="5">
                  <c:v>744</c:v>
                </c:pt>
                <c:pt idx="6">
                  <c:v>716</c:v>
                </c:pt>
                <c:pt idx="7">
                  <c:v>552.66666666666663</c:v>
                </c:pt>
                <c:pt idx="8">
                  <c:v>546.33333333333337</c:v>
                </c:pt>
                <c:pt idx="9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6A-4F5C-B21B-4EC6669A83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659438959"/>
        <c:axId val="659437295"/>
      </c:barChart>
      <c:valAx>
        <c:axId val="659437295"/>
        <c:scaling>
          <c:orientation val="minMax"/>
          <c:min val="0"/>
        </c:scaling>
        <c:delete val="0"/>
        <c:axPos val="t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9438959"/>
        <c:crosses val="autoZero"/>
        <c:crossBetween val="between"/>
      </c:valAx>
      <c:catAx>
        <c:axId val="659438959"/>
        <c:scaling>
          <c:orientation val="maxMin"/>
        </c:scaling>
        <c:delete val="0"/>
        <c:axPos val="l"/>
        <c:numFmt formatCode="mmm/yy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endParaRPr lang="pt-BR"/>
          </a:p>
        </c:txPr>
        <c:crossAx val="6594372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Participação dos 10 Assuntos Mais Demandados nas Manifestações [ 3° trimestre 2025]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24B-4E10-B68E-15C3641B2B93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>
                <a:outerShdw dist="22997" dir="5400000" algn="tl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4B-4E10-B68E-15C3641B2B9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'10+_Assuntos_2025'!$B$17:$B$18</c:f>
              <c:strCache>
                <c:ptCount val="2"/>
                <c:pt idx="0">
                  <c:v>Total dos 10 Assuntos + Demandados</c:v>
                </c:pt>
                <c:pt idx="1">
                  <c:v>Outros</c:v>
                </c:pt>
              </c:strCache>
            </c:strRef>
          </c:cat>
          <c:val>
            <c:numRef>
              <c:f>'10+_Assuntos_2025'!$I$17:$I$18</c:f>
              <c:numCache>
                <c:formatCode>0.00</c:formatCode>
                <c:ptCount val="2"/>
                <c:pt idx="0">
                  <c:v>44.833880978459298</c:v>
                </c:pt>
                <c:pt idx="1">
                  <c:v>55.166119021540702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B3-4575-8226-6D117B301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1F497D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dos Assuntos Mais Demandados  [3° trimestre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'10+_Assuntos_2025'!$B$21:$B$21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'10+_Assuntos_2025'!$C$21:$C$21</c:f>
              <c:numCache>
                <c:formatCode>0.00</c:formatCode>
                <c:ptCount val="1"/>
                <c:pt idx="0">
                  <c:v>2.1236460995497142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3-423F-8CA7-D71B3814E9E0}"/>
            </c:ext>
          </c:extLst>
        </c:ser>
        <c:ser>
          <c:idx val="1"/>
          <c:order val="1"/>
          <c:tx>
            <c:strRef>
              <c:f>'10+_Assuntos_2025'!$B$22:$B$22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'10+_Assuntos_2025'!$C$22:$C$22</c:f>
              <c:numCache>
                <c:formatCode>0.00</c:formatCode>
                <c:ptCount val="1"/>
                <c:pt idx="0">
                  <c:v>3.249361080686382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3-423F-8CA7-D71B3814E9E0}"/>
            </c:ext>
          </c:extLst>
        </c:ser>
        <c:ser>
          <c:idx val="2"/>
          <c:order val="2"/>
          <c:tx>
            <c:strRef>
              <c:f>'10+_Assuntos_2025'!$B$23:$B$23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'10+_Assuntos_2025'!$C$23:$C$23</c:f>
              <c:numCache>
                <c:formatCode>0.00</c:formatCode>
                <c:ptCount val="1"/>
                <c:pt idx="0">
                  <c:v>3.821345990020689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3-423F-8CA7-D71B3814E9E0}"/>
            </c:ext>
          </c:extLst>
        </c:ser>
        <c:ser>
          <c:idx val="3"/>
          <c:order val="3"/>
          <c:tx>
            <c:strRef>
              <c:f>'10+_Assuntos_2025'!$B$24:$B$24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'10+_Assuntos_2025'!$C$24:$C$24</c:f>
              <c:numCache>
                <c:formatCode>0.00</c:formatCode>
                <c:ptCount val="1"/>
                <c:pt idx="0">
                  <c:v>3.8274309358646708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3-423F-8CA7-D71B3814E9E0}"/>
            </c:ext>
          </c:extLst>
        </c:ser>
        <c:ser>
          <c:idx val="4"/>
          <c:order val="4"/>
          <c:tx>
            <c:strRef>
              <c:f>'10+_Assuntos_2025'!$B$25:$B$25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'10+_Assuntos_2025'!$C$25:$C$25</c:f>
              <c:numCache>
                <c:formatCode>0.00</c:formatCode>
                <c:ptCount val="1"/>
                <c:pt idx="0">
                  <c:v>3.9247900693683828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3-423F-8CA7-D71B3814E9E0}"/>
            </c:ext>
          </c:extLst>
        </c:ser>
        <c:ser>
          <c:idx val="5"/>
          <c:order val="5"/>
          <c:tx>
            <c:strRef>
              <c:f>'10+_Assuntos_2025'!$B$26:$B$26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'10+_Assuntos_2025'!$C$26:$C$26</c:f>
              <c:numCache>
                <c:formatCode>0.00</c:formatCode>
                <c:ptCount val="1"/>
                <c:pt idx="0">
                  <c:v>4.0038943653401482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3-423F-8CA7-D71B3814E9E0}"/>
            </c:ext>
          </c:extLst>
        </c:ser>
        <c:ser>
          <c:idx val="6"/>
          <c:order val="6"/>
          <c:tx>
            <c:strRef>
              <c:f>'10+_Assuntos_2025'!$B$27:$B$27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'10+_Assuntos_2025'!$C$27:$C$27</c:f>
              <c:numCache>
                <c:formatCode>0.00</c:formatCode>
                <c:ptCount val="1"/>
                <c:pt idx="0">
                  <c:v>4.7280029207740055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3-423F-8CA7-D71B3814E9E0}"/>
            </c:ext>
          </c:extLst>
        </c:ser>
        <c:ser>
          <c:idx val="7"/>
          <c:order val="7"/>
          <c:tx>
            <c:strRef>
              <c:f>'10+_Assuntos_2025'!$B$28:$B$28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'10+_Assuntos_2025'!$C$28:$C$28</c:f>
              <c:numCache>
                <c:formatCode>0.00</c:formatCode>
                <c:ptCount val="1"/>
                <c:pt idx="0">
                  <c:v>4.8375319459656811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93-423F-8CA7-D71B3814E9E0}"/>
            </c:ext>
          </c:extLst>
        </c:ser>
        <c:ser>
          <c:idx val="8"/>
          <c:order val="8"/>
          <c:tx>
            <c:strRef>
              <c:f>'10+_Assuntos_2025'!$B$29:$B$29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'10+_Assuntos_2025'!$C$29:$C$29</c:f>
              <c:numCache>
                <c:formatCode>0.00</c:formatCode>
                <c:ptCount val="1"/>
                <c:pt idx="0">
                  <c:v>5.6346598515273216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93-423F-8CA7-D71B3814E9E0}"/>
            </c:ext>
          </c:extLst>
        </c:ser>
        <c:ser>
          <c:idx val="9"/>
          <c:order val="9"/>
          <c:tx>
            <c:strRef>
              <c:f>'10+_Assuntos_2025'!$B$30:$B$30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'10+_Assuntos_2025'!$C$20:$C$20</c:f>
              <c:numCache>
                <c:formatCode>General</c:formatCode>
                <c:ptCount val="1"/>
              </c:numCache>
            </c:numRef>
          </c:cat>
          <c:val>
            <c:numRef>
              <c:f>'10+_Assuntos_2025'!$C$30:$C$30</c:f>
              <c:numCache>
                <c:formatCode>0.00</c:formatCode>
                <c:ptCount val="1"/>
                <c:pt idx="0">
                  <c:v>8.6832177193622968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93-423F-8CA7-D71B3814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59442703"/>
        <c:axId val="659436463"/>
      </c:barChart>
      <c:valAx>
        <c:axId val="659436463"/>
        <c:scaling>
          <c:orientation val="minMax"/>
          <c:max val="45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9442703"/>
        <c:crosses val="autoZero"/>
        <c:crossBetween val="between"/>
      </c:valAx>
      <c:catAx>
        <c:axId val="65944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9436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235589894310595"/>
          <c:y val="0.19176844758929076"/>
          <c:w val="0.2885058521383399"/>
          <c:h val="0.78918534730913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9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spcFirstLastPara="1" vertOverflow="ellipsis" vert="horz" wrap="square" lIns="0" tIns="0" rIns="0" bIns="0" anchor="ctr" anchorCtr="1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200" b="0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10 Unidades mais demandadas </a:t>
            </a:r>
            <a:b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[ Média 2025]</a:t>
            </a:r>
            <a:r>
              <a:rPr lang="pt-BR" sz="120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/>
            </a:r>
            <a:br>
              <a:rPr lang="pt-BR" sz="120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endParaRPr lang="pt-BR" sz="1200" b="0" i="0" u="none" strike="noStrike" kern="1200" cap="none" spc="0" baseline="0">
              <a:solidFill>
                <a:srgbClr val="000000"/>
              </a:solidFill>
              <a:uFillTx/>
              <a:latin typeface="Arial" pitchFamily="34"/>
              <a:ea typeface="Calibri"/>
              <a:cs typeface="Arial" pitchFamily="34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168611145378516E-3"/>
          <c:y val="9.861727762408759E-2"/>
          <c:w val="0.93172022606152005"/>
          <c:h val="0.87440264338226958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'10+_Unidades_2025'!$D$22:$D$31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Companhia de Engenharia de Tráfego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Órgão externo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'10+_Unidades_2025'!$E$22:$E$31</c:f>
              <c:numCache>
                <c:formatCode>0</c:formatCode>
                <c:ptCount val="10"/>
                <c:pt idx="0">
                  <c:v>1970.3333333333333</c:v>
                </c:pt>
                <c:pt idx="1">
                  <c:v>1534.6666666666667</c:v>
                </c:pt>
                <c:pt idx="2">
                  <c:v>1472.6666666666667</c:v>
                </c:pt>
                <c:pt idx="3">
                  <c:v>1322.6666666666667</c:v>
                </c:pt>
                <c:pt idx="4">
                  <c:v>1120.3333333333333</c:v>
                </c:pt>
                <c:pt idx="5">
                  <c:v>1093.6666666666667</c:v>
                </c:pt>
                <c:pt idx="6">
                  <c:v>994</c:v>
                </c:pt>
                <c:pt idx="7">
                  <c:v>977.66666666666663</c:v>
                </c:pt>
                <c:pt idx="8">
                  <c:v>942.33333333333337</c:v>
                </c:pt>
                <c:pt idx="9">
                  <c:v>389.66666666666669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1F-43CD-9C1E-E05289BE0D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659463087"/>
        <c:axId val="659463919"/>
      </c:barChart>
      <c:valAx>
        <c:axId val="659463919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9463087"/>
        <c:crosses val="autoZero"/>
        <c:crossBetween val="between"/>
      </c:valAx>
      <c:catAx>
        <c:axId val="659463087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endParaRPr lang="pt-BR"/>
          </a:p>
        </c:txPr>
        <c:crossAx val="659463919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Participação das 10 Unidades Mais Demandadas nas Manifestações [ 3° trimestre 2025]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5C6-44F1-AF8E-476FC4844387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dist="22997" dir="5400000" algn="tl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C6-44F1-AF8E-476FC48443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'10+_Unidades_2025'!$B$17:$B$18</c:f>
              <c:strCache>
                <c:ptCount val="2"/>
                <c:pt idx="0">
                  <c:v>Total das 10 Unidades + Demandadas</c:v>
                </c:pt>
                <c:pt idx="1">
                  <c:v>Outros</c:v>
                </c:pt>
              </c:strCache>
            </c:strRef>
          </c:cat>
          <c:val>
            <c:numRef>
              <c:f>'10+_Unidades_2025'!$I$17:$I$18</c:f>
              <c:numCache>
                <c:formatCode>0.00</c:formatCode>
                <c:ptCount val="2"/>
                <c:pt idx="0">
                  <c:v>66.62407204575878</c:v>
                </c:pt>
                <c:pt idx="1">
                  <c:v>33.37592795424122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B-4B89-B060-D10C6560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1F497D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5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05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das Unidades Mais Demandadas  [3° trimestre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05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'10+_Unidades_2025'!$B$22:$B$22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'10+_Unidades_2025'!$C$22:$C$22</c:f>
              <c:numCache>
                <c:formatCode>0.00</c:formatCode>
                <c:ptCount val="1"/>
                <c:pt idx="0">
                  <c:v>1.9350127783862723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7BF-9CB3-F959BB08D46E}"/>
            </c:ext>
          </c:extLst>
        </c:ser>
        <c:ser>
          <c:idx val="1"/>
          <c:order val="1"/>
          <c:tx>
            <c:strRef>
              <c:f>'10+_Unidades_2025'!$B$23:$B$23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'10+_Unidades_2025'!$C$23:$C$23</c:f>
              <c:numCache>
                <c:formatCode>0.00</c:formatCode>
                <c:ptCount val="1"/>
                <c:pt idx="0">
                  <c:v>3.8274309358646708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7BF-9CB3-F959BB08D46E}"/>
            </c:ext>
          </c:extLst>
        </c:ser>
        <c:ser>
          <c:idx val="2"/>
          <c:order val="2"/>
          <c:tx>
            <c:strRef>
              <c:f>'10+_Unidades_2025'!$B$24:$B$24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'10+_Unidades_2025'!$C$24:$C$24</c:f>
              <c:numCache>
                <c:formatCode>0.00</c:formatCode>
                <c:ptCount val="1"/>
                <c:pt idx="0">
                  <c:v>4.8010222709017887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7BF-9CB3-F959BB08D46E}"/>
            </c:ext>
          </c:extLst>
        </c:ser>
        <c:ser>
          <c:idx val="3"/>
          <c:order val="3"/>
          <c:tx>
            <c:strRef>
              <c:f>'10+_Unidades_2025'!$B$25:$B$25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'10+_Unidades_2025'!$C$25:$C$25</c:f>
              <c:numCache>
                <c:formatCode>0.00</c:formatCode>
                <c:ptCount val="1"/>
                <c:pt idx="0">
                  <c:v>5.47645125958379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7BF-9CB3-F959BB08D46E}"/>
            </c:ext>
          </c:extLst>
        </c:ser>
        <c:ser>
          <c:idx val="4"/>
          <c:order val="4"/>
          <c:tx>
            <c:strRef>
              <c:f>'10+_Unidades_2025'!$B$26:$B$26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'10+_Unidades_2025'!$C$26:$C$26</c:f>
              <c:numCache>
                <c:formatCode>0.00</c:formatCode>
                <c:ptCount val="1"/>
                <c:pt idx="0">
                  <c:v>5.8780576852866009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1-47BF-9CB3-F959BB08D46E}"/>
            </c:ext>
          </c:extLst>
        </c:ser>
        <c:ser>
          <c:idx val="5"/>
          <c:order val="5"/>
          <c:tx>
            <c:strRef>
              <c:f>'10+_Unidades_2025'!$B$27:$B$27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'10+_Unidades_2025'!$C$27:$C$27</c:f>
              <c:numCache>
                <c:formatCode>0.00</c:formatCode>
                <c:ptCount val="1"/>
                <c:pt idx="0">
                  <c:v>6.1032006815139344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1-47BF-9CB3-F959BB08D46E}"/>
            </c:ext>
          </c:extLst>
        </c:ser>
        <c:ser>
          <c:idx val="6"/>
          <c:order val="6"/>
          <c:tx>
            <c:strRef>
              <c:f>'10+_Unidades_2025'!$B$28:$B$28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'10+_Unidades_2025'!$C$28:$C$28</c:f>
              <c:numCache>
                <c:formatCode>0.00</c:formatCode>
                <c:ptCount val="1"/>
                <c:pt idx="0">
                  <c:v>6.7968845077278814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1-47BF-9CB3-F959BB08D46E}"/>
            </c:ext>
          </c:extLst>
        </c:ser>
        <c:ser>
          <c:idx val="7"/>
          <c:order val="7"/>
          <c:tx>
            <c:strRef>
              <c:f>'10+_Unidades_2025'!$B$29:$B$29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'10+_Unidades_2025'!$C$29:$C$29</c:f>
              <c:numCache>
                <c:formatCode>0.00</c:formatCode>
                <c:ptCount val="1"/>
                <c:pt idx="0">
                  <c:v>7.4966532797858099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1-47BF-9CB3-F959BB08D46E}"/>
            </c:ext>
          </c:extLst>
        </c:ser>
        <c:ser>
          <c:idx val="8"/>
          <c:order val="8"/>
          <c:tx>
            <c:strRef>
              <c:f>'10+_Unidades_2025'!$B$30:$B$30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'10+_Unidades_2025'!$C$30:$C$30</c:f>
              <c:numCache>
                <c:formatCode>0.00</c:formatCode>
                <c:ptCount val="1"/>
                <c:pt idx="0">
                  <c:v>11.616161616161616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1-47BF-9CB3-F959BB08D46E}"/>
            </c:ext>
          </c:extLst>
        </c:ser>
        <c:ser>
          <c:idx val="9"/>
          <c:order val="9"/>
          <c:tx>
            <c:strRef>
              <c:f>'10+_Unidades_2025'!$B$31:$B$31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'10+_Unidades_2025'!$C$21:$C$21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'10+_Unidades_2025'!$C$31:$C$31</c:f>
              <c:numCache>
                <c:formatCode>0.00</c:formatCode>
                <c:ptCount val="1"/>
                <c:pt idx="0">
                  <c:v>12.693197030546429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1-47BF-9CB3-F959BB08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58431567"/>
        <c:axId val="658437807"/>
      </c:barChart>
      <c:valAx>
        <c:axId val="658437807"/>
        <c:scaling>
          <c:orientation val="minMax"/>
          <c:max val="7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1567"/>
        <c:crosses val="autoZero"/>
        <c:crossBetween val="between"/>
      </c:valAx>
      <c:catAx>
        <c:axId val="6584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7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19026100944053"/>
          <c:y val="6.9481084680876701E-2"/>
          <c:w val="0.34108710924494251"/>
          <c:h val="0.930518915319123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800" b="0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spcFirstLastPara="1" vertOverflow="ellipsis" vert="horz" wrap="square" lIns="0" tIns="0" rIns="0" bIns="0" anchor="ctr" anchorCtr="1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200" b="1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10 Subprefeituras mais demandadas - [ Média 2025]</a:t>
            </a:r>
            <a:b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endParaRPr lang="pt-BR" sz="1200" b="1" i="0" u="none" strike="noStrike" kern="1200" cap="none" spc="0" baseline="0">
              <a:solidFill>
                <a:srgbClr val="000000"/>
              </a:solidFill>
              <a:uFillTx/>
              <a:latin typeface="Arial" pitchFamily="34"/>
              <a:ea typeface="Calibri"/>
              <a:cs typeface="Arial" pitchFamily="34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168230137813513E-3"/>
          <c:y val="9.8617331172428102E-2"/>
          <c:w val="0.93171945958128621"/>
          <c:h val="0.8744024060392096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6E-4B83-9399-CB7F69914E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E-4B83-9399-CB7F69914E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6E-4B83-9399-CB7F69914E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E-4B83-9399-CB7F69914E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6E-4B83-9399-CB7F69914E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6E-4B83-9399-CB7F69914E7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C6E-4B83-9399-CB7F69914E7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6E-4B83-9399-CB7F69914E7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C6E-4B83-9399-CB7F69914E7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6E-4B83-9399-CB7F69914E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'10+_Subprefeituras_2025'!$D$22:$D$31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</c:strCache>
            </c:strRef>
          </c:cat>
          <c:val>
            <c:numRef>
              <c:f>'10+_Subprefeituras_2025'!$E$22:$E$31</c:f>
              <c:numCache>
                <c:formatCode>0</c:formatCode>
                <c:ptCount val="10"/>
                <c:pt idx="0">
                  <c:v>319.33333333333331</c:v>
                </c:pt>
                <c:pt idx="1">
                  <c:v>239</c:v>
                </c:pt>
                <c:pt idx="2">
                  <c:v>226.66666666666666</c:v>
                </c:pt>
                <c:pt idx="3">
                  <c:v>203.66666666666666</c:v>
                </c:pt>
                <c:pt idx="4">
                  <c:v>196.33333333333334</c:v>
                </c:pt>
                <c:pt idx="5">
                  <c:v>175</c:v>
                </c:pt>
                <c:pt idx="6">
                  <c:v>168.66666666666666</c:v>
                </c:pt>
                <c:pt idx="7">
                  <c:v>156</c:v>
                </c:pt>
                <c:pt idx="8">
                  <c:v>154.66666666666666</c:v>
                </c:pt>
                <c:pt idx="9">
                  <c:v>150.66666666666666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97-4B17-9B73-F94CDA7F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58420335"/>
        <c:axId val="658429903"/>
      </c:barChart>
      <c:valAx>
        <c:axId val="658429903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8420335"/>
        <c:crosses val="autoZero"/>
        <c:crossBetween val="between"/>
      </c:valAx>
      <c:catAx>
        <c:axId val="658420335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endParaRPr lang="pt-BR"/>
          </a:p>
        </c:txPr>
        <c:crossAx val="658429903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23280</xdr:colOff>
      <xdr:row>11</xdr:row>
      <xdr:rowOff>56089</xdr:rowOff>
    </xdr:from>
    <xdr:ext cx="9178930" cy="332210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146843</xdr:colOff>
      <xdr:row>13</xdr:row>
      <xdr:rowOff>124358</xdr:rowOff>
    </xdr:from>
    <xdr:ext cx="6816989" cy="558773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17</xdr:row>
      <xdr:rowOff>244013</xdr:rowOff>
    </xdr:from>
    <xdr:ext cx="6896100" cy="4476746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160864</xdr:colOff>
      <xdr:row>4</xdr:row>
      <xdr:rowOff>173568</xdr:rowOff>
    </xdr:from>
    <xdr:ext cx="5069415" cy="3556001"/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7</xdr:col>
      <xdr:colOff>692002</xdr:colOff>
      <xdr:row>17</xdr:row>
      <xdr:rowOff>224972</xdr:rowOff>
    </xdr:from>
    <xdr:ext cx="5024061" cy="4465719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</xdr:colOff>
      <xdr:row>17</xdr:row>
      <xdr:rowOff>220928</xdr:rowOff>
    </xdr:from>
    <xdr:ext cx="8900586" cy="4496059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57153</xdr:colOff>
      <xdr:row>5</xdr:row>
      <xdr:rowOff>32808</xdr:rowOff>
    </xdr:from>
    <xdr:ext cx="4906130" cy="3439579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1447800</xdr:colOff>
      <xdr:row>17</xdr:row>
      <xdr:rowOff>244474</xdr:rowOff>
    </xdr:from>
    <xdr:ext cx="5676900" cy="4527552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17</xdr:row>
      <xdr:rowOff>227283</xdr:rowOff>
    </xdr:from>
    <xdr:ext cx="7471836" cy="4379646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266703</xdr:colOff>
      <xdr:row>4</xdr:row>
      <xdr:rowOff>223308</xdr:rowOff>
    </xdr:from>
    <xdr:ext cx="5201710" cy="361949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600-000002000000}"/>
            </a:ext>
            <a:ext uri="{147F2762-F138-4A5C-976F-8EAC2B608ADB}">
              <a16:predDERef xmlns:a16="http://schemas.microsoft.com/office/drawing/2014/main" pre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459312</xdr:colOff>
      <xdr:row>18</xdr:row>
      <xdr:rowOff>12702</xdr:rowOff>
    </xdr:from>
    <xdr:ext cx="5008038" cy="4397374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id="1" name="Tipos_de_Manifestação" displayName="Tipos_de_Manifestação" ref="A4:H11" totalsRowShown="0">
  <autoFilter ref="A4:H11"/>
  <sortState ref="A6:H11">
    <sortCondition descending="1" ref="G5:G11"/>
  </sortState>
  <tableColumns count="8">
    <tableColumn id="1" name="Tipos de Manifestação"/>
    <tableColumn id="2" name="1º Trimestre de 2025"/>
    <tableColumn id="3" name="2º Trimestre de 2025"/>
    <tableColumn id="4" name="3º Trimestre de 2025"/>
    <tableColumn id="5" name="4º Trimestre de 2025"/>
    <tableColumn id="6" name="Total"/>
    <tableColumn id="7" name="Média"/>
    <tableColumn id="8" name="%Tot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otal_Protocolos" displayName="Total_Protocolos" ref="J4:L9" totalsRowShown="0">
  <tableColumns count="3">
    <tableColumn id="1" name="Trimestres"/>
    <tableColumn id="2" name="protocolos"/>
    <tableColumn id="3" name="variação**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Canais_Atendimento" displayName="Canais_Atendimento" ref="A4:L13" totalsRowShown="0" headerRowDxfId="86">
  <autoFilter ref="A4:L13"/>
  <sortState ref="A6:L13">
    <sortCondition descending="1" ref="F5:F13"/>
  </sortState>
  <tableColumns count="12">
    <tableColumn id="1" name="ATENDIMENTOS"/>
    <tableColumn id="2" name="1° trim 2025"/>
    <tableColumn id="3" name="2° trim 2025"/>
    <tableColumn id="4" name="3° trim 2025"/>
    <tableColumn id="5" name="4° trim 2025"/>
    <tableColumn id="6" name="Total"/>
    <tableColumn id="7" name="Média"/>
    <tableColumn id="8" name="%Total"/>
    <tableColumn id="9" name="Variação % T1 vs T2 2025"/>
    <tableColumn id="10" name="Variação % T2 vs T3 2025"/>
    <tableColumn id="11" name="Variação % T3 vs T4 2025"/>
    <tableColumn id="12" name="Variação % Acumulada 2025 (T4 vs T1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Assuntos_10mais" displayName="Assuntos_10mais" ref="B6:I17" totalsRowCount="1" headerRowDxfId="85" dataDxfId="84" totalsRowDxfId="83">
  <sortState ref="B7:I16">
    <sortCondition descending="1" ref="E7"/>
  </sortState>
  <tableColumns count="8">
    <tableColumn id="1" name="ASSUNTO (Guia Portal 156)*" totalsRowLabel="Total dos 10 Assuntos + Demandados" dataDxfId="82" totalsRowDxfId="81"/>
    <tableColumn id="2" name="1° trim 2025" totalsRowFunction="sum" dataDxfId="80" totalsRowDxfId="79"/>
    <tableColumn id="3" name="2° trim 2025" totalsRowFunction="sum" dataDxfId="78" totalsRowDxfId="77"/>
    <tableColumn id="4" name="3° trim 2025" totalsRowFunction="sum" dataDxfId="76" totalsRowDxfId="75"/>
    <tableColumn id="5" name="4° trim 2025" dataDxfId="74" totalsRowDxfId="73"/>
    <tableColumn id="6" name="Total" totalsRowFunction="sum" dataDxfId="72" totalsRowDxfId="71"/>
    <tableColumn id="7" name="Média" totalsRowFunction="sum" dataDxfId="70" totalsRowDxfId="69"/>
    <tableColumn id="8" name="% em relação ao todo do 3° trim 2025 (excetuando-se denúncias)" totalsRowFunction="sum" dataDxfId="68" totalsRowDxfId="6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Assuntos_2025" displayName="Assuntos_2025" ref="A4:H258" totalsRowShown="0" headerRowDxfId="66" dataDxfId="65">
  <autoFilter ref="A4:H258"/>
  <sortState ref="A6:H258">
    <sortCondition ref="A5:A258"/>
  </sortState>
  <tableColumns count="8">
    <tableColumn id="1" name="ASSUNTO (Guia Portal 156)*" dataDxfId="64"/>
    <tableColumn id="2" name="1° trim 2025" dataDxfId="63"/>
    <tableColumn id="3" name="2° trim 2025" dataDxfId="62"/>
    <tableColumn id="4" name="3° trim 2025" dataDxfId="61"/>
    <tableColumn id="5" name="4° trim 2025" dataDxfId="60"/>
    <tableColumn id="6" name="Total" dataDxfId="59"/>
    <tableColumn id="7" name="Média" dataDxfId="58"/>
    <tableColumn id="8" name="% Total" dataDxfId="5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Unidades_10mais" displayName="Unidades_10mais" ref="B6:I17" totalsRowCount="1" headerRowDxfId="56" dataDxfId="55" totalsRowDxfId="54">
  <sortState ref="B7:I16">
    <sortCondition descending="1" ref="E7"/>
  </sortState>
  <tableColumns count="8">
    <tableColumn id="1" name="Unidades PMSP*" totalsRowLabel="Total das 10 Unidades + Demandadas" dataDxfId="53" totalsRowDxfId="52"/>
    <tableColumn id="2" name="1° trim 2025" totalsRowFunction="sum" dataDxfId="51" totalsRowDxfId="50"/>
    <tableColumn id="3" name="2° trim 2025" totalsRowFunction="sum" dataDxfId="49" totalsRowDxfId="48"/>
    <tableColumn id="4" name="3° trim 2025" totalsRowFunction="sum" dataDxfId="47" totalsRowDxfId="46"/>
    <tableColumn id="5" name="4° trim 2025" dataDxfId="45" totalsRowDxfId="44"/>
    <tableColumn id="6" name="Total" totalsRowFunction="sum" dataDxfId="43" totalsRowDxfId="42"/>
    <tableColumn id="7" name="Média" totalsRowFunction="sum" dataDxfId="3" totalsRowDxfId="41"/>
    <tableColumn id="8" name="% em relação ao todo do 3 ° trim 2025 (excetuando-se denúncias)" totalsRowFunction="sum" dataDxfId="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Unidades_2025" displayName="Unidades_2025" ref="A4:H70" totalsRowShown="0" headerRowDxfId="40" dataDxfId="39">
  <autoFilter ref="A4:H70"/>
  <sortState ref="A6:H70">
    <sortCondition ref="A5:A70"/>
  </sortState>
  <tableColumns count="8">
    <tableColumn id="1" name="Unidades PMSP*" dataDxfId="38"/>
    <tableColumn id="2" name="1° trim 2025" dataDxfId="37"/>
    <tableColumn id="3" name="2° trim 2025" dataDxfId="36"/>
    <tableColumn id="4" name="3° trim 2025" dataDxfId="35"/>
    <tableColumn id="5" name="4° trim 2025" dataDxfId="34"/>
    <tableColumn id="6" name="Total" dataDxfId="33"/>
    <tableColumn id="7" name="Média" dataDxfId="32"/>
    <tableColumn id="8" name="% Total" dataDxfId="3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Subprefeituras_10mais" displayName="Subprefeituras_10mais" ref="B6:I17" totalsRowCount="1" headerRowDxfId="30" dataDxfId="29" totalsRowDxfId="28">
  <sortState ref="B7:I16">
    <sortCondition descending="1" ref="E7"/>
  </sortState>
  <tableColumns count="8">
    <tableColumn id="1" name="Subprefeituras PMSP*" totalsRowLabel="Total das 10 Subprefeituras + Demandadas" dataDxfId="27" totalsRowDxfId="26"/>
    <tableColumn id="2" name="1° trim 2025" totalsRowFunction="sum" dataDxfId="25" totalsRowDxfId="24"/>
    <tableColumn id="3" name="2° trim 2025" totalsRowFunction="sum" dataDxfId="23" totalsRowDxfId="22"/>
    <tableColumn id="4" name="3° trim 2025" totalsRowFunction="sum" dataDxfId="21" totalsRowDxfId="20"/>
    <tableColumn id="5" name="4° trim 2025" dataDxfId="19" totalsRowDxfId="18"/>
    <tableColumn id="6" name="Total" totalsRowFunction="sum" dataDxfId="17" totalsRowDxfId="16"/>
    <tableColumn id="7" name="Média" totalsRowFunction="sum" dataDxfId="1" totalsRowDxfId="15"/>
    <tableColumn id="8" name="% em relação ao total de Subs 3° trim do 2025 (excetuando-se denúncias)" totalsRowFunction="sum" dataDxfId="0" totalsRowDxfId="1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Subprefeituras_2025" displayName="Subprefeituras_2025" ref="A4:H36" totalsRowShown="0" headerRowDxfId="13" dataDxfId="12">
  <autoFilter ref="A4:H36"/>
  <sortState ref="A6:H36">
    <sortCondition ref="A5:A36"/>
  </sortState>
  <tableColumns count="8">
    <tableColumn id="1" name="Subprefeituras PMSP*" dataDxfId="11"/>
    <tableColumn id="2" name="1° trim 2025" dataDxfId="10"/>
    <tableColumn id="3" name="2° trim 2025" dataDxfId="9"/>
    <tableColumn id="4" name="3° trim 2025" dataDxfId="8"/>
    <tableColumn id="5" name="4° trim 2025" dataDxfId="7"/>
    <tableColumn id="6" name="Total" dataDxfId="6"/>
    <tableColumn id="7" name="Média" dataDxfId="5"/>
    <tableColumn id="8" name="% Total dentre as subprefeitura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capital.sp.gov.br/web/ouvidoria/w/relatorios_mensais/1447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hyperlink" Target="https://capital.sp.gov.br/web/ouvidoria/w/relatorios_mensais/14478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https://capital.sp.gov.br/web/ouvidoria/w/relatorios_mensais/14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L15" sqref="L15"/>
    </sheetView>
  </sheetViews>
  <sheetFormatPr defaultRowHeight="15"/>
  <cols>
    <col min="1" max="1" width="22.5703125" style="2" customWidth="1"/>
    <col min="2" max="2" width="19.5703125" style="2" bestFit="1" customWidth="1"/>
    <col min="3" max="3" width="19.28515625" style="2" customWidth="1"/>
    <col min="4" max="5" width="19.5703125" style="2" bestFit="1" customWidth="1"/>
    <col min="6" max="6" width="17" style="2" bestFit="1" customWidth="1"/>
    <col min="7" max="7" width="8.42578125" style="2" bestFit="1" customWidth="1"/>
    <col min="8" max="8" width="13.140625" style="2" customWidth="1"/>
    <col min="9" max="9" width="6.5703125" style="2" customWidth="1"/>
    <col min="10" max="11" width="13.7109375" style="2" customWidth="1"/>
    <col min="12" max="12" width="12.7109375" style="2" customWidth="1"/>
    <col min="13" max="29" width="6.5703125" style="2" customWidth="1"/>
    <col min="30" max="57" width="6.7109375" style="2" customWidth="1"/>
    <col min="58" max="88" width="7.28515625" style="2" customWidth="1"/>
    <col min="89" max="89" width="10.7109375" style="2" customWidth="1"/>
    <col min="90" max="90" width="7.28515625" style="2" customWidth="1"/>
    <col min="91" max="91" width="10.7109375" style="2" bestFit="1" customWidth="1"/>
    <col min="92" max="92" width="9.140625" style="2" customWidth="1"/>
    <col min="93" max="16384" width="9.140625" style="2"/>
  </cols>
  <sheetData>
    <row r="1" spans="1:12">
      <c r="A1" s="1" t="s">
        <v>0</v>
      </c>
      <c r="B1" s="1"/>
    </row>
    <row r="2" spans="1:12">
      <c r="A2" s="1" t="s">
        <v>1</v>
      </c>
      <c r="B2" s="1"/>
      <c r="K2" s="3" t="s">
        <v>2</v>
      </c>
      <c r="L2" s="4">
        <v>16030</v>
      </c>
    </row>
    <row r="4" spans="1:12" ht="42.7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J4" s="6" t="s">
        <v>11</v>
      </c>
      <c r="K4" s="6" t="s">
        <v>12</v>
      </c>
      <c r="L4" s="6" t="s">
        <v>13</v>
      </c>
    </row>
    <row r="5" spans="1:12">
      <c r="A5" s="7" t="s">
        <v>14</v>
      </c>
      <c r="B5" s="8">
        <v>17947</v>
      </c>
      <c r="C5" s="8">
        <v>15964</v>
      </c>
      <c r="D5" s="8">
        <v>15226</v>
      </c>
      <c r="E5" s="8"/>
      <c r="F5" s="8">
        <f>SUM(Protocolos!$B5:$E5)</f>
        <v>49137</v>
      </c>
      <c r="G5" s="8">
        <f>AVERAGE(Protocolos!$B5:$E5)</f>
        <v>16379</v>
      </c>
      <c r="H5" s="9">
        <f t="shared" ref="H5:H11" si="0">F5/F$11*100</f>
        <v>87.714882450597116</v>
      </c>
      <c r="J5" s="10" t="s">
        <v>15</v>
      </c>
      <c r="K5" s="11">
        <v>20233</v>
      </c>
      <c r="L5" s="12">
        <v>26.22</v>
      </c>
    </row>
    <row r="6" spans="1:12">
      <c r="A6" s="13" t="s">
        <v>16</v>
      </c>
      <c r="B6" s="8">
        <v>1054</v>
      </c>
      <c r="C6" s="8">
        <v>1135</v>
      </c>
      <c r="D6" s="8">
        <v>1118</v>
      </c>
      <c r="E6" s="8"/>
      <c r="F6" s="8">
        <f>SUM(Protocolos!$B6:$E6)</f>
        <v>3307</v>
      </c>
      <c r="G6" s="8">
        <f>AVERAGE(Protocolos!$B6:$E6)</f>
        <v>1102.3333333333333</v>
      </c>
      <c r="H6" s="14">
        <f t="shared" si="0"/>
        <v>5.9033542191042319</v>
      </c>
      <c r="J6" s="10" t="s">
        <v>17</v>
      </c>
      <c r="K6" s="11">
        <v>18234</v>
      </c>
      <c r="L6" s="15">
        <f>(K6-K5)*100/K5</f>
        <v>-9.8798991746157263</v>
      </c>
    </row>
    <row r="7" spans="1:12">
      <c r="A7" s="7" t="s">
        <v>18</v>
      </c>
      <c r="B7" s="8">
        <v>738</v>
      </c>
      <c r="C7" s="8">
        <v>732</v>
      </c>
      <c r="D7" s="8">
        <v>803</v>
      </c>
      <c r="E7" s="8"/>
      <c r="F7" s="8">
        <f>SUM(Protocolos!$B7:$E7)</f>
        <v>2273</v>
      </c>
      <c r="G7" s="8">
        <f>AVERAGE(Protocolos!$B7:$E7)</f>
        <v>757.66666666666663</v>
      </c>
      <c r="H7" s="14">
        <f t="shared" si="0"/>
        <v>4.0575519020332385</v>
      </c>
      <c r="J7" s="10" t="s">
        <v>19</v>
      </c>
      <c r="K7" s="11">
        <v>17552</v>
      </c>
      <c r="L7" s="15">
        <f>(K7-K6)*100/K6</f>
        <v>-3.7402654381923877</v>
      </c>
    </row>
    <row r="8" spans="1:12">
      <c r="A8" s="7" t="s">
        <v>20</v>
      </c>
      <c r="B8" s="8">
        <v>275</v>
      </c>
      <c r="C8" s="8">
        <v>247</v>
      </c>
      <c r="D8" s="8">
        <v>243</v>
      </c>
      <c r="E8" s="8"/>
      <c r="F8" s="8">
        <f>SUM(Protocolos!$B8:$E8)</f>
        <v>765</v>
      </c>
      <c r="G8" s="8">
        <f>AVERAGE(Protocolos!$B8:$E8)</f>
        <v>255</v>
      </c>
      <c r="H8" s="14">
        <f t="shared" si="0"/>
        <v>1.3656080972527178</v>
      </c>
      <c r="J8" s="10" t="s">
        <v>21</v>
      </c>
      <c r="K8" s="16">
        <v>0</v>
      </c>
      <c r="L8" s="17">
        <f>(K8-K7)*100/K7</f>
        <v>-100</v>
      </c>
    </row>
    <row r="9" spans="1:12">
      <c r="A9" s="7" t="s">
        <v>22</v>
      </c>
      <c r="B9" s="8">
        <v>219</v>
      </c>
      <c r="C9" s="8">
        <v>156</v>
      </c>
      <c r="D9" s="8">
        <v>162</v>
      </c>
      <c r="E9" s="8"/>
      <c r="F9" s="8">
        <f>SUM(Protocolos!$B9:$E9)</f>
        <v>537</v>
      </c>
      <c r="G9" s="8">
        <f>AVERAGE(Protocolos!$B9:$E9)</f>
        <v>179</v>
      </c>
      <c r="H9" s="14">
        <f t="shared" si="0"/>
        <v>0.95860333101269213</v>
      </c>
      <c r="J9" s="18" t="s">
        <v>8</v>
      </c>
      <c r="K9" s="19">
        <f>SUM(K5:K8)</f>
        <v>56019</v>
      </c>
      <c r="L9" s="19"/>
    </row>
    <row r="10" spans="1:12" ht="29.25">
      <c r="A10" s="20" t="s">
        <v>23</v>
      </c>
      <c r="B10" s="8">
        <v>0</v>
      </c>
      <c r="C10" s="8">
        <v>0</v>
      </c>
      <c r="D10" s="8">
        <v>0</v>
      </c>
      <c r="E10" s="8"/>
      <c r="F10" s="8">
        <f>SUM(Protocolos!$B10:$E10)</f>
        <v>0</v>
      </c>
      <c r="G10" s="8">
        <f>AVERAGE(Protocolos!$B10:$E10)</f>
        <v>0</v>
      </c>
      <c r="H10" s="14">
        <f t="shared" si="0"/>
        <v>0</v>
      </c>
      <c r="J10" s="21"/>
      <c r="K10"/>
      <c r="L10"/>
    </row>
    <row r="11" spans="1:12">
      <c r="A11" s="22" t="s">
        <v>8</v>
      </c>
      <c r="B11" s="19">
        <f>SUM(B5:B10)</f>
        <v>20233</v>
      </c>
      <c r="C11" s="19">
        <f>SUM(C5:C10)</f>
        <v>18234</v>
      </c>
      <c r="D11" s="19">
        <f>SUM(D5:D10)</f>
        <v>17552</v>
      </c>
      <c r="E11" s="19"/>
      <c r="F11" s="19">
        <f>SUM(Protocolos!$B11:$E11)</f>
        <v>56019</v>
      </c>
      <c r="G11" s="19">
        <f>AVERAGE(Protocolos!$B11:$E11)</f>
        <v>18673</v>
      </c>
      <c r="H11" s="23">
        <f t="shared" si="0"/>
        <v>100</v>
      </c>
    </row>
    <row r="13" spans="1:12">
      <c r="A13" s="24"/>
      <c r="B13" s="25"/>
      <c r="C13" s="25"/>
      <c r="D13" s="25"/>
      <c r="E13" s="25"/>
      <c r="F13" s="25"/>
      <c r="G13" s="25"/>
      <c r="H13" s="25"/>
      <c r="I13" s="26"/>
      <c r="J13" s="26"/>
    </row>
    <row r="14" spans="1:12">
      <c r="A14" s="1"/>
      <c r="B14" s="27"/>
      <c r="C14" s="27"/>
      <c r="D14" s="10"/>
      <c r="E14" s="28"/>
      <c r="F14" s="10"/>
      <c r="G14" s="10"/>
      <c r="H14" s="21"/>
      <c r="I14" s="29"/>
      <c r="J14" s="30"/>
    </row>
    <row r="15" spans="1:12">
      <c r="A15" s="1"/>
      <c r="B15" s="27"/>
      <c r="C15" s="27"/>
      <c r="D15" s="10"/>
      <c r="E15" s="28"/>
      <c r="F15" s="10"/>
      <c r="G15" s="10"/>
      <c r="H15" s="21"/>
      <c r="I15" s="29"/>
      <c r="J15" s="30"/>
    </row>
    <row r="16" spans="1:12" ht="19.5" customHeight="1">
      <c r="A16" s="31"/>
      <c r="B16" s="27"/>
      <c r="C16" s="27"/>
      <c r="D16" s="10"/>
      <c r="E16" s="28"/>
      <c r="F16" s="10"/>
      <c r="G16" s="10"/>
      <c r="H16" s="21"/>
      <c r="I16" s="29"/>
      <c r="J16" s="30"/>
    </row>
    <row r="17" spans="1:10">
      <c r="A17" s="1"/>
      <c r="B17" s="27"/>
      <c r="C17" s="27"/>
      <c r="D17" s="10"/>
      <c r="E17" s="28"/>
      <c r="F17" s="10"/>
      <c r="G17" s="10"/>
      <c r="H17" s="21"/>
      <c r="I17" s="29"/>
      <c r="J17" s="30"/>
    </row>
    <row r="18" spans="1:10">
      <c r="A18" s="1"/>
      <c r="B18" s="27"/>
      <c r="C18" s="27"/>
      <c r="D18" s="10"/>
      <c r="E18" s="28"/>
      <c r="F18" s="10"/>
      <c r="G18" s="10"/>
      <c r="H18" s="21"/>
      <c r="I18" s="29"/>
      <c r="J18" s="30"/>
    </row>
    <row r="19" spans="1:10">
      <c r="A19" s="1"/>
      <c r="B19" s="27"/>
      <c r="C19" s="27"/>
      <c r="D19" s="10"/>
      <c r="E19" s="28"/>
      <c r="F19" s="10"/>
      <c r="G19" s="10"/>
      <c r="H19" s="21"/>
      <c r="I19" s="29"/>
      <c r="J19" s="30"/>
    </row>
    <row r="20" spans="1:10">
      <c r="A20" s="32"/>
      <c r="B20" s="33"/>
      <c r="C20" s="33"/>
      <c r="D20" s="33"/>
      <c r="E20" s="33"/>
      <c r="F20" s="33"/>
      <c r="G20" s="33"/>
      <c r="H20" s="21"/>
      <c r="I20" s="33"/>
      <c r="J20" s="30"/>
    </row>
    <row r="21" spans="1:10">
      <c r="A21" s="32"/>
      <c r="B21" s="33"/>
      <c r="C21" s="33"/>
      <c r="D21" s="33"/>
      <c r="E21" s="33"/>
      <c r="F21" s="33"/>
      <c r="G21" s="33"/>
      <c r="H21" s="21"/>
      <c r="I21" s="33"/>
      <c r="J21" s="30"/>
    </row>
    <row r="22" spans="1:10">
      <c r="A22" s="32"/>
      <c r="B22" s="33"/>
      <c r="C22" s="33"/>
      <c r="D22" s="33"/>
      <c r="E22" s="33"/>
      <c r="F22" s="33"/>
      <c r="G22" s="33"/>
      <c r="H22" s="21"/>
      <c r="I22" s="33"/>
      <c r="J22" s="30"/>
    </row>
    <row r="23" spans="1:10">
      <c r="A23" s="32"/>
      <c r="B23" s="33"/>
      <c r="C23" s="33"/>
      <c r="D23" s="33"/>
      <c r="E23" s="33"/>
      <c r="F23" s="33"/>
      <c r="G23" s="33"/>
      <c r="H23" s="21"/>
      <c r="I23" s="33"/>
      <c r="J23" s="30"/>
    </row>
    <row r="24" spans="1:10">
      <c r="A24" s="32"/>
      <c r="B24" s="33"/>
      <c r="C24" s="33"/>
      <c r="D24" s="33"/>
      <c r="E24" s="33"/>
      <c r="F24" s="33"/>
      <c r="G24" s="33"/>
      <c r="H24" s="21"/>
      <c r="I24" s="33"/>
      <c r="J24" s="30"/>
    </row>
    <row r="25" spans="1:10">
      <c r="A25" s="32"/>
      <c r="B25" s="33"/>
      <c r="C25" s="33"/>
      <c r="D25" s="33"/>
      <c r="E25" s="33"/>
      <c r="F25" s="33"/>
      <c r="G25" s="33"/>
      <c r="H25" s="21"/>
      <c r="I25" s="33"/>
      <c r="J25" s="30"/>
    </row>
    <row r="32" spans="1:10">
      <c r="A32" s="215" t="s">
        <v>24</v>
      </c>
      <c r="B32" s="215"/>
      <c r="C32" s="215"/>
      <c r="D32" s="215"/>
      <c r="E32" s="215"/>
      <c r="F32" s="215"/>
      <c r="G32" s="215"/>
      <c r="H32" s="215"/>
      <c r="I32" s="215"/>
    </row>
    <row r="33" spans="1:9">
      <c r="A33" s="215"/>
      <c r="B33" s="215"/>
      <c r="C33" s="215"/>
      <c r="D33" s="215"/>
      <c r="E33" s="215"/>
      <c r="F33" s="215"/>
      <c r="G33" s="215"/>
      <c r="H33" s="215"/>
      <c r="I33" s="215"/>
    </row>
    <row r="34" spans="1:9">
      <c r="A34" s="215"/>
      <c r="B34" s="215"/>
      <c r="C34" s="215"/>
      <c r="D34" s="215"/>
      <c r="E34" s="215"/>
      <c r="F34" s="215"/>
      <c r="G34" s="215"/>
      <c r="H34" s="215"/>
      <c r="I34" s="215"/>
    </row>
    <row r="35" spans="1:9">
      <c r="A35" s="34"/>
      <c r="B35" s="34"/>
      <c r="C35" s="34"/>
      <c r="D35" s="34"/>
      <c r="E35" s="34"/>
      <c r="F35" s="34"/>
      <c r="G35" s="34"/>
      <c r="H35" s="34"/>
      <c r="I35" s="34"/>
    </row>
    <row r="36" spans="1:9">
      <c r="A36" s="35" t="s">
        <v>25</v>
      </c>
      <c r="B36" s="36"/>
      <c r="C36" s="36"/>
      <c r="D36" s="37"/>
    </row>
  </sheetData>
  <mergeCells count="1">
    <mergeCell ref="A32:I34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Q16" sqref="Q16"/>
    </sheetView>
  </sheetViews>
  <sheetFormatPr defaultRowHeight="15"/>
  <cols>
    <col min="1" max="1" width="77.42578125" customWidth="1"/>
    <col min="2" max="2" width="8.140625" customWidth="1"/>
    <col min="3" max="3" width="8.28515625" customWidth="1"/>
    <col min="4" max="4" width="8.140625" customWidth="1"/>
    <col min="5" max="5" width="11.140625" hidden="1" customWidth="1"/>
    <col min="6" max="6" width="7.140625" customWidth="1"/>
    <col min="7" max="7" width="8" bestFit="1" customWidth="1"/>
    <col min="8" max="8" width="9.85546875" customWidth="1"/>
    <col min="9" max="9" width="12" customWidth="1"/>
    <col min="10" max="10" width="13.42578125" customWidth="1"/>
    <col min="11" max="11" width="12.140625" customWidth="1"/>
    <col min="12" max="12" width="16.7109375" customWidth="1"/>
    <col min="13" max="13" width="11" bestFit="1" customWidth="1"/>
    <col min="14" max="14" width="6.85546875" bestFit="1" customWidth="1"/>
    <col min="15" max="15" width="9.140625" customWidth="1"/>
  </cols>
  <sheetData>
    <row r="1" spans="1:22">
      <c r="A1" s="1" t="s">
        <v>0</v>
      </c>
      <c r="B1" s="1"/>
      <c r="C1" s="1"/>
    </row>
    <row r="2" spans="1:22">
      <c r="A2" s="1" t="s">
        <v>1</v>
      </c>
      <c r="B2" s="1"/>
      <c r="C2" s="1"/>
    </row>
    <row r="4" spans="1:22" ht="63.75" customHeight="1">
      <c r="A4" s="127" t="s">
        <v>26</v>
      </c>
      <c r="B4" s="128" t="s">
        <v>27</v>
      </c>
      <c r="C4" s="129" t="s">
        <v>28</v>
      </c>
      <c r="D4" s="129" t="s">
        <v>29</v>
      </c>
      <c r="E4" s="128" t="s">
        <v>30</v>
      </c>
      <c r="F4" s="130" t="s">
        <v>8</v>
      </c>
      <c r="G4" s="131" t="s">
        <v>9</v>
      </c>
      <c r="H4" s="131" t="s">
        <v>10</v>
      </c>
      <c r="I4" s="128" t="s">
        <v>31</v>
      </c>
      <c r="J4" s="128" t="s">
        <v>32</v>
      </c>
      <c r="K4" s="132" t="s">
        <v>33</v>
      </c>
      <c r="L4" s="132" t="s">
        <v>34</v>
      </c>
    </row>
    <row r="5" spans="1:22">
      <c r="A5" s="32" t="s">
        <v>35</v>
      </c>
      <c r="B5" s="42">
        <v>7877</v>
      </c>
      <c r="C5" s="27">
        <v>7452</v>
      </c>
      <c r="D5" s="27">
        <v>6911</v>
      </c>
      <c r="E5" s="27"/>
      <c r="F5" s="43">
        <f t="shared" ref="F5:F12" si="0">SUM(B5:E5)</f>
        <v>22240</v>
      </c>
      <c r="G5" s="44">
        <f t="shared" ref="G5:G12" si="1">AVERAGE(B5:E5)</f>
        <v>7413.333333333333</v>
      </c>
      <c r="H5" s="9">
        <f t="shared" ref="H5:H13" si="2">F5/F$13*100</f>
        <v>39.700815794641102</v>
      </c>
      <c r="I5" s="45">
        <f>(Canais_atendimento!$C5-Canais_atendimento!$B5)/Canais_atendimento!$B5</f>
        <v>-5.395455122508569E-2</v>
      </c>
      <c r="J5" s="45">
        <f>(Canais_atendimento!$D5-Canais_atendimento!$C5)/Canais_atendimento!$C5</f>
        <v>-7.2597960279119703E-2</v>
      </c>
      <c r="K5" s="126"/>
      <c r="L5" s="25"/>
    </row>
    <row r="6" spans="1:22">
      <c r="A6" s="32" t="s">
        <v>36</v>
      </c>
      <c r="B6" s="42">
        <v>3927</v>
      </c>
      <c r="C6" s="27">
        <v>4124</v>
      </c>
      <c r="D6" s="27">
        <v>4391</v>
      </c>
      <c r="E6" s="27"/>
      <c r="F6" s="43">
        <f t="shared" si="0"/>
        <v>12442</v>
      </c>
      <c r="G6" s="44">
        <f t="shared" si="1"/>
        <v>4147.333333333333</v>
      </c>
      <c r="H6" s="9">
        <f t="shared" si="2"/>
        <v>22.210321498063156</v>
      </c>
      <c r="I6" s="45">
        <f>(Canais_atendimento!$C6-Canais_atendimento!$B6)/Canais_atendimento!$B6</f>
        <v>5.0165520753756049E-2</v>
      </c>
      <c r="J6" s="45">
        <f>(Canais_atendimento!$D6-Canais_atendimento!$C6)/Canais_atendimento!$C6</f>
        <v>6.4742967992240538E-2</v>
      </c>
      <c r="K6" s="126"/>
      <c r="L6" s="25"/>
    </row>
    <row r="7" spans="1:22">
      <c r="A7" s="32" t="s">
        <v>37</v>
      </c>
      <c r="B7" s="42">
        <v>4392</v>
      </c>
      <c r="C7" s="27">
        <v>3198</v>
      </c>
      <c r="D7" s="27">
        <v>3294</v>
      </c>
      <c r="E7" s="27"/>
      <c r="F7" s="43">
        <f t="shared" si="0"/>
        <v>10884</v>
      </c>
      <c r="G7" s="44">
        <f t="shared" si="1"/>
        <v>3628</v>
      </c>
      <c r="H7" s="9">
        <f t="shared" si="2"/>
        <v>19.429122262089649</v>
      </c>
      <c r="I7" s="45">
        <f>(Canais_atendimento!$C7-Canais_atendimento!$B7)/Canais_atendimento!$B7</f>
        <v>-0.27185792349726778</v>
      </c>
      <c r="J7" s="45">
        <f>(Canais_atendimento!$D7-Canais_atendimento!$C7)/Canais_atendimento!$C7</f>
        <v>3.0018761726078799E-2</v>
      </c>
      <c r="K7" s="126"/>
      <c r="L7" s="25"/>
    </row>
    <row r="8" spans="1:22">
      <c r="A8" s="32" t="s">
        <v>38</v>
      </c>
      <c r="B8" s="42">
        <v>1951</v>
      </c>
      <c r="C8" s="27">
        <v>1888</v>
      </c>
      <c r="D8" s="27">
        <v>1522</v>
      </c>
      <c r="E8" s="27"/>
      <c r="F8" s="43">
        <f t="shared" si="0"/>
        <v>5361</v>
      </c>
      <c r="G8" s="44">
        <f t="shared" si="1"/>
        <v>1787</v>
      </c>
      <c r="H8" s="9">
        <f t="shared" si="2"/>
        <v>9.5699673325121832</v>
      </c>
      <c r="I8" s="45">
        <f>(Canais_atendimento!$C8-Canais_atendimento!$B8)/Canais_atendimento!$B8</f>
        <v>-3.2291132752434649E-2</v>
      </c>
      <c r="J8" s="45">
        <f>(Canais_atendimento!$D8-Canais_atendimento!$C8)/Canais_atendimento!$C8</f>
        <v>-0.19385593220338984</v>
      </c>
      <c r="K8" s="126"/>
      <c r="L8" s="25"/>
    </row>
    <row r="9" spans="1:22">
      <c r="A9" s="32" t="s">
        <v>39</v>
      </c>
      <c r="B9" s="42">
        <v>1251</v>
      </c>
      <c r="C9" s="27">
        <v>992</v>
      </c>
      <c r="D9" s="27">
        <v>819</v>
      </c>
      <c r="E9" s="27"/>
      <c r="F9" s="43">
        <f t="shared" si="0"/>
        <v>3062</v>
      </c>
      <c r="G9" s="44">
        <f t="shared" si="1"/>
        <v>1020.6666666666666</v>
      </c>
      <c r="H9" s="9">
        <f t="shared" si="2"/>
        <v>5.4660026062585914</v>
      </c>
      <c r="I9" s="45">
        <f>(Canais_atendimento!$C9-Canais_atendimento!$B9)/Canais_atendimento!$B9</f>
        <v>-0.20703437250199841</v>
      </c>
      <c r="J9" s="45">
        <f>(Canais_atendimento!$D9-Canais_atendimento!$C9)/Canais_atendimento!$C9</f>
        <v>-0.17439516129032259</v>
      </c>
      <c r="K9" s="126"/>
      <c r="L9" s="25"/>
    </row>
    <row r="10" spans="1:22">
      <c r="A10" s="32" t="s">
        <v>40</v>
      </c>
      <c r="B10" s="42">
        <v>618</v>
      </c>
      <c r="C10" s="27">
        <v>516</v>
      </c>
      <c r="D10" s="27">
        <v>466</v>
      </c>
      <c r="E10" s="27"/>
      <c r="F10" s="43">
        <f t="shared" si="0"/>
        <v>1600</v>
      </c>
      <c r="G10" s="44">
        <f t="shared" si="1"/>
        <v>533.33333333333337</v>
      </c>
      <c r="H10" s="9">
        <f t="shared" si="2"/>
        <v>2.856173798175619</v>
      </c>
      <c r="I10" s="45">
        <f>(Canais_atendimento!$C10-Canais_atendimento!$B10)/Canais_atendimento!$B10</f>
        <v>-0.1650485436893204</v>
      </c>
      <c r="J10" s="45">
        <f>(Canais_atendimento!$D10-Canais_atendimento!$C10)/Canais_atendimento!$C10</f>
        <v>-9.6899224806201556E-2</v>
      </c>
      <c r="K10" s="126"/>
      <c r="L10" s="25"/>
    </row>
    <row r="11" spans="1:22">
      <c r="A11" s="1" t="s">
        <v>41</v>
      </c>
      <c r="B11" s="42">
        <v>181</v>
      </c>
      <c r="C11" s="27">
        <v>28</v>
      </c>
      <c r="D11" s="27">
        <v>114</v>
      </c>
      <c r="E11" s="27"/>
      <c r="F11" s="43">
        <f t="shared" si="0"/>
        <v>323</v>
      </c>
      <c r="G11" s="44">
        <f t="shared" si="1"/>
        <v>107.66666666666667</v>
      </c>
      <c r="H11" s="9">
        <f t="shared" si="2"/>
        <v>0.5765900855067031</v>
      </c>
      <c r="I11" s="45">
        <f>(Canais_atendimento!$C11-Canais_atendimento!$B11)/Canais_atendimento!$B11</f>
        <v>-0.84530386740331487</v>
      </c>
      <c r="J11" s="45">
        <f>(Canais_atendimento!$D11-Canais_atendimento!$C11)/Canais_atendimento!$C11</f>
        <v>3.0714285714285716</v>
      </c>
      <c r="K11" s="126"/>
      <c r="L11" s="25"/>
    </row>
    <row r="12" spans="1:22">
      <c r="A12" s="32" t="s">
        <v>42</v>
      </c>
      <c r="B12" s="42">
        <v>36</v>
      </c>
      <c r="C12" s="27">
        <v>36</v>
      </c>
      <c r="D12" s="27">
        <v>35</v>
      </c>
      <c r="E12" s="27"/>
      <c r="F12" s="43">
        <f t="shared" si="0"/>
        <v>107</v>
      </c>
      <c r="G12" s="44">
        <f t="shared" si="1"/>
        <v>35.666666666666664</v>
      </c>
      <c r="H12" s="9">
        <f t="shared" si="2"/>
        <v>0.19100662275299451</v>
      </c>
      <c r="I12" s="45">
        <f>(Canais_atendimento!$C12-Canais_atendimento!$B12)/Canais_atendimento!$B12</f>
        <v>0</v>
      </c>
      <c r="J12" s="45">
        <f>(Canais_atendimento!$D12-Canais_atendimento!$C12)/Canais_atendimento!$C12</f>
        <v>-2.7777777777777776E-2</v>
      </c>
      <c r="K12" s="126"/>
      <c r="L12" s="25"/>
    </row>
    <row r="13" spans="1:22" ht="15.75">
      <c r="A13" s="46" t="s">
        <v>8</v>
      </c>
      <c r="B13" s="47">
        <f>SUM(B5:B12)</f>
        <v>20233</v>
      </c>
      <c r="C13" s="47">
        <f>SUM(C5:C12)</f>
        <v>18234</v>
      </c>
      <c r="D13" s="47">
        <f>SUM(D5:D12)</f>
        <v>17552</v>
      </c>
      <c r="E13" s="47">
        <f>SUM(E5:E12)</f>
        <v>0</v>
      </c>
      <c r="F13" s="47">
        <f>SUM(Canais_atendimento!$B13:$E13)</f>
        <v>56019</v>
      </c>
      <c r="G13" s="47">
        <f>AVERAGEIF(Canais_atendimento!$B13:$E13,"&gt;0")</f>
        <v>18673</v>
      </c>
      <c r="H13" s="48">
        <f t="shared" si="2"/>
        <v>100</v>
      </c>
      <c r="I13" s="49">
        <f>(Canais_atendimento!$C13-Canais_atendimento!$B13)/Canais_atendimento!$B13</f>
        <v>-9.8798991746157264E-2</v>
      </c>
      <c r="J13" s="49">
        <f>(Canais_atendimento!$D13-Canais_atendimento!$C13)/Canais_atendimento!$C13</f>
        <v>-3.7402654381923882E-2</v>
      </c>
      <c r="K13" s="49"/>
      <c r="L13" s="50"/>
      <c r="T13" s="51"/>
      <c r="U13" s="52"/>
      <c r="V13" s="51"/>
    </row>
    <row r="14" spans="1:22">
      <c r="F14" s="53"/>
      <c r="L14" s="51"/>
      <c r="M14" s="52"/>
      <c r="N14" s="51"/>
    </row>
    <row r="15" spans="1:22">
      <c r="E15" s="54"/>
      <c r="L15" s="51"/>
      <c r="M15" s="52"/>
      <c r="N15" s="51"/>
    </row>
    <row r="16" spans="1:22" ht="96.75" customHeight="1">
      <c r="A16" s="55" t="s">
        <v>43</v>
      </c>
      <c r="L16" s="51"/>
      <c r="M16" s="52"/>
      <c r="N16" s="51"/>
    </row>
    <row r="17" spans="1:14">
      <c r="L17" s="56"/>
      <c r="M17" s="52"/>
      <c r="N17" s="57"/>
    </row>
    <row r="18" spans="1:14">
      <c r="A18" s="58"/>
      <c r="B18" s="25"/>
      <c r="C18" s="25"/>
      <c r="D18" s="25"/>
      <c r="E18" s="25"/>
    </row>
    <row r="19" spans="1:14">
      <c r="A19" s="59"/>
      <c r="B19" s="42"/>
      <c r="C19" s="42"/>
      <c r="D19" s="60"/>
      <c r="E19" s="52"/>
    </row>
    <row r="20" spans="1:14">
      <c r="A20" s="61"/>
      <c r="B20" s="42"/>
      <c r="C20" s="42"/>
      <c r="D20" s="60"/>
      <c r="E20" s="52"/>
    </row>
    <row r="21" spans="1:14">
      <c r="A21" s="61"/>
      <c r="B21" s="42"/>
      <c r="C21" s="42"/>
      <c r="D21" s="60"/>
      <c r="E21" s="52"/>
    </row>
    <row r="22" spans="1:14">
      <c r="A22" s="61"/>
      <c r="B22" s="42"/>
      <c r="C22" s="42"/>
      <c r="D22" s="60"/>
      <c r="E22" s="52"/>
    </row>
    <row r="23" spans="1:14">
      <c r="A23" s="61"/>
      <c r="B23" s="42"/>
      <c r="C23" s="42"/>
      <c r="D23" s="60"/>
      <c r="E23" s="52"/>
    </row>
    <row r="24" spans="1:14">
      <c r="A24" s="61"/>
      <c r="B24" s="42"/>
      <c r="C24" s="42"/>
      <c r="D24" s="60"/>
      <c r="E24" s="52"/>
    </row>
    <row r="25" spans="1:14">
      <c r="A25" s="61"/>
      <c r="B25" s="42"/>
      <c r="C25" s="42"/>
      <c r="D25" s="60"/>
      <c r="E25" s="52"/>
    </row>
    <row r="26" spans="1:14">
      <c r="A26" s="61"/>
      <c r="B26" s="42"/>
      <c r="C26" s="42"/>
      <c r="D26" s="60"/>
      <c r="E26" s="52"/>
    </row>
    <row r="27" spans="1:14">
      <c r="A27" s="56"/>
      <c r="B27" s="56"/>
      <c r="C27" s="56"/>
      <c r="D27" s="62"/>
    </row>
    <row r="28" spans="1:14">
      <c r="E28" s="53"/>
    </row>
    <row r="39" spans="1:1">
      <c r="A39" s="63"/>
    </row>
    <row r="41" spans="1:1">
      <c r="A41" s="63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"/>
  <sheetViews>
    <sheetView topLeftCell="A4" workbookViewId="0">
      <selection activeCell="H19" sqref="H19"/>
    </sheetView>
  </sheetViews>
  <sheetFormatPr defaultColWidth="5.5703125" defaultRowHeight="20.100000000000001" customHeight="1"/>
  <cols>
    <col min="1" max="1" width="5.5703125" style="64" customWidth="1"/>
    <col min="2" max="2" width="54.5703125" style="64" customWidth="1"/>
    <col min="3" max="3" width="11.42578125" style="64" customWidth="1"/>
    <col min="4" max="4" width="11.7109375" style="27" customWidth="1"/>
    <col min="5" max="5" width="11.7109375" style="64" customWidth="1"/>
    <col min="6" max="6" width="10.28515625" style="67" hidden="1" customWidth="1"/>
    <col min="7" max="7" width="11.28515625" style="64" customWidth="1"/>
    <col min="8" max="8" width="11.42578125" style="67" customWidth="1"/>
    <col min="9" max="9" width="20.140625" style="64" customWidth="1"/>
    <col min="10" max="10" width="3" style="64" customWidth="1"/>
    <col min="11" max="11" width="7.140625" style="64" bestFit="1" customWidth="1"/>
    <col min="12" max="12" width="7.5703125" style="64" bestFit="1" customWidth="1"/>
    <col min="13" max="13" width="7.140625" style="64" bestFit="1" customWidth="1"/>
    <col min="14" max="14" width="7.7109375" style="64" customWidth="1"/>
    <col min="15" max="15" width="7.140625" style="64" bestFit="1" customWidth="1"/>
    <col min="16" max="16" width="9.7109375" style="64" customWidth="1"/>
    <col min="17" max="17" width="17.42578125" style="64" customWidth="1"/>
    <col min="18" max="215" width="9.140625" style="64" customWidth="1"/>
    <col min="216" max="216" width="58.28515625" style="64" customWidth="1"/>
    <col min="217" max="217" width="3.7109375" style="64" bestFit="1" customWidth="1"/>
    <col min="218" max="218" width="5.5703125" style="64" bestFit="1" customWidth="1"/>
    <col min="219" max="219" width="5.5703125" style="64" customWidth="1"/>
    <col min="220" max="16384" width="5.5703125" style="64"/>
  </cols>
  <sheetData>
    <row r="1" spans="2:21" ht="20.100000000000001" customHeight="1">
      <c r="B1" s="65" t="s">
        <v>0</v>
      </c>
      <c r="C1" s="65"/>
      <c r="D1" s="66"/>
      <c r="E1" s="65"/>
      <c r="I1" s="68">
        <f>Assuntos!$D$259</f>
        <v>16434</v>
      </c>
      <c r="J1" s="69"/>
      <c r="S1" s="70"/>
    </row>
    <row r="2" spans="2:21" ht="20.100000000000001" customHeight="1">
      <c r="B2" s="1" t="s">
        <v>1</v>
      </c>
      <c r="C2" s="1"/>
      <c r="D2" s="33"/>
      <c r="E2" s="1"/>
      <c r="I2" s="69"/>
      <c r="J2" s="69"/>
      <c r="S2" s="70"/>
    </row>
    <row r="3" spans="2:21" ht="20.100000000000001" customHeight="1">
      <c r="B3" s="1"/>
      <c r="C3" s="1"/>
      <c r="D3" s="33"/>
      <c r="E3" s="1"/>
      <c r="I3" s="69"/>
      <c r="J3" s="69"/>
      <c r="S3" s="70"/>
    </row>
    <row r="4" spans="2:21" ht="20.100000000000001" customHeight="1">
      <c r="B4" s="1" t="s">
        <v>44</v>
      </c>
      <c r="C4" s="1"/>
      <c r="D4" s="33"/>
      <c r="E4" s="1"/>
      <c r="I4" s="69"/>
      <c r="J4" s="69"/>
      <c r="S4" s="70"/>
    </row>
    <row r="5" spans="2:21" ht="19.5" customHeight="1">
      <c r="F5" s="64"/>
      <c r="G5" s="67"/>
      <c r="H5" s="64"/>
      <c r="I5" s="71"/>
      <c r="J5" s="69"/>
      <c r="S5" s="70"/>
    </row>
    <row r="6" spans="2:21" ht="62.25" customHeight="1">
      <c r="B6" s="41" t="s">
        <v>45</v>
      </c>
      <c r="C6" s="39" t="s">
        <v>27</v>
      </c>
      <c r="D6" s="39" t="s">
        <v>28</v>
      </c>
      <c r="E6" s="39" t="s">
        <v>29</v>
      </c>
      <c r="F6" s="39" t="s">
        <v>30</v>
      </c>
      <c r="G6" s="40" t="s">
        <v>8</v>
      </c>
      <c r="H6" s="40" t="s">
        <v>9</v>
      </c>
      <c r="I6" s="99" t="s">
        <v>46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2:21" ht="20.100000000000001" customHeight="1">
      <c r="B7" s="73" t="s">
        <v>47</v>
      </c>
      <c r="C7" s="27">
        <v>372</v>
      </c>
      <c r="D7" s="10">
        <v>433</v>
      </c>
      <c r="E7" s="161">
        <v>1427</v>
      </c>
      <c r="F7" s="27"/>
      <c r="G7" s="33">
        <f t="shared" ref="G7:G16" si="0">SUM(C7:F7)</f>
        <v>2232</v>
      </c>
      <c r="H7" s="30">
        <f t="shared" ref="H7:H16" si="1">AVERAGE(C7:F7)</f>
        <v>744</v>
      </c>
      <c r="I7" s="214">
        <f t="shared" ref="I7:I16" si="2">(E7*100)/$I$1</f>
        <v>8.6832177193622968</v>
      </c>
      <c r="K7" s="70"/>
      <c r="L7" s="72"/>
      <c r="M7" s="72"/>
      <c r="N7" s="70"/>
      <c r="O7" s="70"/>
      <c r="P7" s="70"/>
      <c r="Q7" s="70"/>
      <c r="R7" s="70"/>
      <c r="S7" s="70"/>
      <c r="T7" s="70"/>
      <c r="U7" s="70"/>
    </row>
    <row r="8" spans="2:21" ht="20.100000000000001" customHeight="1">
      <c r="B8" s="73" t="s">
        <v>48</v>
      </c>
      <c r="C8" s="27">
        <v>811</v>
      </c>
      <c r="D8" s="10">
        <v>977</v>
      </c>
      <c r="E8" s="161">
        <v>926</v>
      </c>
      <c r="F8" s="27"/>
      <c r="G8" s="33">
        <f t="shared" si="0"/>
        <v>2714</v>
      </c>
      <c r="H8" s="30">
        <f t="shared" si="1"/>
        <v>904.66666666666663</v>
      </c>
      <c r="I8" s="214">
        <f t="shared" si="2"/>
        <v>5.6346598515273216</v>
      </c>
      <c r="K8" s="70"/>
      <c r="L8" s="72"/>
      <c r="M8" s="72"/>
      <c r="N8" s="70"/>
      <c r="O8" s="70"/>
      <c r="P8" s="70"/>
      <c r="Q8" s="70"/>
      <c r="R8" s="70"/>
      <c r="S8" s="70"/>
      <c r="T8" s="70"/>
      <c r="U8" s="70"/>
    </row>
    <row r="9" spans="2:21" ht="20.100000000000001" customHeight="1">
      <c r="B9" s="64" t="s">
        <v>49</v>
      </c>
      <c r="C9" s="27">
        <v>676</v>
      </c>
      <c r="D9" s="10">
        <v>677</v>
      </c>
      <c r="E9" s="161">
        <v>795</v>
      </c>
      <c r="F9" s="27"/>
      <c r="G9" s="33">
        <f t="shared" si="0"/>
        <v>2148</v>
      </c>
      <c r="H9" s="30">
        <f t="shared" si="1"/>
        <v>716</v>
      </c>
      <c r="I9" s="214">
        <f t="shared" si="2"/>
        <v>4.8375319459656811</v>
      </c>
      <c r="K9" s="70"/>
      <c r="L9" s="72"/>
      <c r="M9" s="72"/>
      <c r="N9" s="70"/>
      <c r="O9" s="70"/>
      <c r="P9" s="70"/>
      <c r="Q9" s="70"/>
      <c r="R9" s="70"/>
      <c r="S9" s="70"/>
      <c r="T9" s="70"/>
      <c r="U9" s="70"/>
    </row>
    <row r="10" spans="2:21" ht="20.100000000000001" customHeight="1">
      <c r="B10" s="64" t="s">
        <v>50</v>
      </c>
      <c r="C10" s="27">
        <v>875</v>
      </c>
      <c r="D10" s="10">
        <v>733</v>
      </c>
      <c r="E10" s="161">
        <v>777</v>
      </c>
      <c r="F10" s="27"/>
      <c r="G10" s="33">
        <f t="shared" si="0"/>
        <v>2385</v>
      </c>
      <c r="H10" s="30">
        <f t="shared" si="1"/>
        <v>795</v>
      </c>
      <c r="I10" s="214">
        <f t="shared" si="2"/>
        <v>4.7280029207740055</v>
      </c>
      <c r="K10" s="70"/>
      <c r="L10" s="72"/>
      <c r="M10" s="72"/>
      <c r="N10" s="70"/>
      <c r="O10" s="70"/>
      <c r="P10" s="70"/>
      <c r="Q10" s="70"/>
      <c r="R10" s="70"/>
      <c r="S10" s="70"/>
      <c r="T10" s="70"/>
      <c r="U10" s="70"/>
    </row>
    <row r="11" spans="2:21" ht="20.100000000000001" customHeight="1">
      <c r="B11" s="73" t="s">
        <v>51</v>
      </c>
      <c r="C11" s="27">
        <v>865</v>
      </c>
      <c r="D11" s="10">
        <v>797</v>
      </c>
      <c r="E11" s="161">
        <v>658</v>
      </c>
      <c r="F11" s="27"/>
      <c r="G11" s="33">
        <f t="shared" si="0"/>
        <v>2320</v>
      </c>
      <c r="H11" s="30">
        <f t="shared" si="1"/>
        <v>773.33333333333337</v>
      </c>
      <c r="I11" s="214">
        <f t="shared" si="2"/>
        <v>4.0038943653401482</v>
      </c>
      <c r="K11" s="70"/>
      <c r="L11" s="72"/>
      <c r="M11" s="72"/>
      <c r="N11" s="70"/>
      <c r="O11" s="70"/>
      <c r="P11" s="70"/>
      <c r="Q11" s="70"/>
      <c r="R11" s="70"/>
      <c r="S11" s="70"/>
      <c r="T11" s="70"/>
      <c r="U11" s="70"/>
    </row>
    <row r="12" spans="2:21" ht="20.100000000000001" customHeight="1">
      <c r="B12" s="64" t="s">
        <v>52</v>
      </c>
      <c r="C12" s="27">
        <v>616</v>
      </c>
      <c r="D12" s="10">
        <v>397</v>
      </c>
      <c r="E12" s="161">
        <v>645</v>
      </c>
      <c r="F12" s="27"/>
      <c r="G12" s="33">
        <f t="shared" si="0"/>
        <v>1658</v>
      </c>
      <c r="H12" s="30">
        <f t="shared" si="1"/>
        <v>552.66666666666663</v>
      </c>
      <c r="I12" s="214">
        <f t="shared" si="2"/>
        <v>3.9247900693683828</v>
      </c>
      <c r="K12" s="70"/>
      <c r="L12" s="72"/>
      <c r="M12" s="72"/>
      <c r="N12" s="70"/>
      <c r="O12" s="70"/>
      <c r="P12" s="70"/>
      <c r="Q12" s="70"/>
      <c r="R12" s="70"/>
      <c r="S12" s="70"/>
      <c r="T12" s="70"/>
      <c r="U12" s="70"/>
    </row>
    <row r="13" spans="2:21" ht="20.100000000000001" customHeight="1">
      <c r="B13" s="64" t="s">
        <v>53</v>
      </c>
      <c r="C13" s="27">
        <v>977</v>
      </c>
      <c r="D13" s="10">
        <v>986</v>
      </c>
      <c r="E13" s="161">
        <v>629</v>
      </c>
      <c r="F13" s="27"/>
      <c r="G13" s="33">
        <f t="shared" si="0"/>
        <v>2592</v>
      </c>
      <c r="H13" s="30">
        <f t="shared" si="1"/>
        <v>864</v>
      </c>
      <c r="I13" s="214">
        <f t="shared" si="2"/>
        <v>3.8274309358646708</v>
      </c>
      <c r="K13" s="70"/>
      <c r="L13" s="72"/>
      <c r="M13" s="72"/>
      <c r="N13" s="70"/>
      <c r="O13" s="70"/>
      <c r="P13" s="70"/>
      <c r="Q13" s="70"/>
      <c r="R13" s="70"/>
      <c r="S13" s="70"/>
      <c r="T13" s="70"/>
      <c r="U13" s="70"/>
    </row>
    <row r="14" spans="2:21" ht="20.100000000000001" customHeight="1">
      <c r="B14" s="64" t="s">
        <v>54</v>
      </c>
      <c r="C14" s="27">
        <v>1103</v>
      </c>
      <c r="D14" s="10">
        <v>1197</v>
      </c>
      <c r="E14" s="161">
        <v>628</v>
      </c>
      <c r="F14" s="27"/>
      <c r="G14" s="33">
        <f t="shared" si="0"/>
        <v>2928</v>
      </c>
      <c r="H14" s="30">
        <f t="shared" si="1"/>
        <v>976</v>
      </c>
      <c r="I14" s="214">
        <f t="shared" si="2"/>
        <v>3.821345990020689</v>
      </c>
      <c r="K14" s="70"/>
      <c r="L14" s="72"/>
      <c r="M14" s="72"/>
      <c r="N14" s="70"/>
      <c r="O14" s="70"/>
      <c r="P14" s="70"/>
      <c r="Q14" s="70"/>
      <c r="R14" s="70"/>
      <c r="S14" s="70"/>
      <c r="T14" s="70"/>
      <c r="U14" s="70"/>
    </row>
    <row r="15" spans="2:21" ht="20.100000000000001" customHeight="1">
      <c r="B15" s="64" t="s">
        <v>55</v>
      </c>
      <c r="C15" s="27">
        <v>555</v>
      </c>
      <c r="D15" s="10">
        <v>550</v>
      </c>
      <c r="E15" s="161">
        <v>534</v>
      </c>
      <c r="F15" s="27"/>
      <c r="G15" s="33">
        <f t="shared" si="0"/>
        <v>1639</v>
      </c>
      <c r="H15" s="30">
        <f t="shared" si="1"/>
        <v>546.33333333333337</v>
      </c>
      <c r="I15" s="214">
        <f t="shared" si="2"/>
        <v>3.249361080686382</v>
      </c>
      <c r="K15" s="70"/>
      <c r="L15" s="72"/>
      <c r="M15" s="72"/>
      <c r="N15" s="70"/>
      <c r="O15" s="70"/>
      <c r="P15" s="70"/>
      <c r="Q15" s="70"/>
      <c r="R15" s="70"/>
      <c r="S15" s="70"/>
      <c r="T15" s="70"/>
      <c r="U15" s="70"/>
    </row>
    <row r="16" spans="2:21" ht="20.100000000000001" customHeight="1">
      <c r="B16" s="64" t="s">
        <v>56</v>
      </c>
      <c r="C16" s="27">
        <v>818</v>
      </c>
      <c r="D16" s="10">
        <v>438</v>
      </c>
      <c r="E16" s="161">
        <v>349</v>
      </c>
      <c r="F16" s="27"/>
      <c r="G16" s="33">
        <f t="shared" si="0"/>
        <v>1605</v>
      </c>
      <c r="H16" s="30">
        <f t="shared" si="1"/>
        <v>535</v>
      </c>
      <c r="I16" s="214">
        <f t="shared" si="2"/>
        <v>2.1236460995497142</v>
      </c>
      <c r="K16" s="70"/>
      <c r="L16" s="72"/>
      <c r="M16" s="72"/>
      <c r="N16" s="70"/>
      <c r="O16" s="70"/>
      <c r="P16" s="70"/>
      <c r="Q16" s="70"/>
      <c r="R16" s="70"/>
      <c r="S16" s="70"/>
      <c r="T16" s="70"/>
      <c r="U16" s="70"/>
    </row>
    <row r="17" spans="2:41" s="69" customFormat="1" ht="20.100000000000001" customHeight="1">
      <c r="B17" s="150" t="s">
        <v>57</v>
      </c>
      <c r="C17" s="154">
        <f>SUBTOTAL(109,Assuntos_10mais[1° trim 2025])</f>
        <v>7668</v>
      </c>
      <c r="D17" s="154">
        <f>SUBTOTAL(109,Assuntos_10mais[2° trim 2025])</f>
        <v>7185</v>
      </c>
      <c r="E17" s="154">
        <f>SUBTOTAL(109,Assuntos_10mais[3° trim 2025])</f>
        <v>7368</v>
      </c>
      <c r="F17" s="154"/>
      <c r="G17" s="154">
        <f>SUBTOTAL(109,Assuntos_10mais[Total])</f>
        <v>22221</v>
      </c>
      <c r="H17" s="155">
        <f>SUBTOTAL(109,Assuntos_10mais[Média])</f>
        <v>7407</v>
      </c>
      <c r="I17" s="156">
        <f>SUBTOTAL(109,Assuntos_10mais[% em relação ao todo do 3° trim 2025 (excetuando-se denúncias)])</f>
        <v>44.833880978459298</v>
      </c>
      <c r="K17" s="70"/>
      <c r="L17" s="70"/>
      <c r="M17" s="70"/>
      <c r="N17" s="70"/>
      <c r="Q17" s="70"/>
      <c r="R17" s="70"/>
      <c r="S17" s="70"/>
      <c r="T17" s="70"/>
      <c r="U17" s="70"/>
    </row>
    <row r="18" spans="2:41" ht="20.100000000000001" customHeight="1">
      <c r="B18" s="69" t="s">
        <v>58</v>
      </c>
      <c r="C18" s="69"/>
      <c r="D18" s="74"/>
      <c r="E18" s="69"/>
      <c r="F18" s="69"/>
      <c r="G18" s="69"/>
      <c r="H18" s="75" t="s">
        <v>59</v>
      </c>
      <c r="I18" s="76">
        <f>100-I17</f>
        <v>55.166119021540702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W18" s="67"/>
    </row>
    <row r="19" spans="2:41" ht="18" customHeight="1">
      <c r="B19" s="141"/>
      <c r="C19" s="141"/>
      <c r="D19" s="157"/>
      <c r="E19" s="160"/>
      <c r="F19" s="160"/>
      <c r="G19" s="160"/>
      <c r="H19" s="160"/>
      <c r="I19" s="160"/>
      <c r="O19" s="67"/>
      <c r="W19" s="67"/>
      <c r="AC19" s="73"/>
      <c r="AD19" s="10"/>
      <c r="AE19" s="10"/>
      <c r="AF19" s="10"/>
      <c r="AG19" s="10"/>
      <c r="AH19" s="10"/>
      <c r="AI19" s="10"/>
      <c r="AJ19" s="27"/>
      <c r="AK19" s="10"/>
      <c r="AL19" s="10"/>
      <c r="AM19" s="10"/>
      <c r="AN19" s="10"/>
      <c r="AO19" s="60"/>
    </row>
    <row r="20" spans="2:41" ht="20.100000000000001" customHeight="1">
      <c r="B20" s="171"/>
      <c r="C20" s="172"/>
      <c r="D20" s="173"/>
      <c r="E20" s="133"/>
      <c r="F20" s="163"/>
      <c r="G20" s="162"/>
      <c r="H20" s="162"/>
      <c r="I20" s="139"/>
      <c r="O20" s="67"/>
      <c r="W20" s="78"/>
      <c r="AC20" s="73"/>
      <c r="AD20" s="10"/>
      <c r="AE20" s="10"/>
      <c r="AF20" s="10"/>
      <c r="AG20" s="10"/>
      <c r="AH20" s="10"/>
      <c r="AI20" s="10"/>
      <c r="AJ20" s="27"/>
      <c r="AK20" s="10"/>
      <c r="AL20" s="10"/>
      <c r="AM20" s="10"/>
      <c r="AN20" s="10"/>
      <c r="AO20" s="60"/>
    </row>
    <row r="21" spans="2:41" ht="20.100000000000001" customHeight="1">
      <c r="B21" s="135" t="s">
        <v>56</v>
      </c>
      <c r="C21" s="134">
        <v>2.1236460995497142</v>
      </c>
      <c r="D21" s="133" t="s">
        <v>54</v>
      </c>
      <c r="E21" s="174">
        <v>976</v>
      </c>
      <c r="F21" s="164"/>
      <c r="G21" s="165"/>
      <c r="H21" s="162"/>
      <c r="I21" s="139"/>
      <c r="S21" s="79"/>
      <c r="W21" s="67"/>
      <c r="AC21" s="73"/>
      <c r="AD21" s="10"/>
      <c r="AE21" s="10"/>
      <c r="AF21" s="10"/>
      <c r="AG21" s="10"/>
      <c r="AH21" s="10"/>
      <c r="AI21" s="10"/>
      <c r="AJ21" s="27"/>
      <c r="AK21" s="10"/>
      <c r="AL21" s="10"/>
      <c r="AM21" s="10"/>
      <c r="AN21" s="10"/>
      <c r="AO21" s="60"/>
    </row>
    <row r="22" spans="2:41" ht="20.100000000000001" customHeight="1">
      <c r="B22" s="135" t="s">
        <v>55</v>
      </c>
      <c r="C22" s="134">
        <v>3.249361080686382</v>
      </c>
      <c r="D22" s="133" t="s">
        <v>48</v>
      </c>
      <c r="E22" s="174">
        <v>904.66666666666663</v>
      </c>
      <c r="F22" s="164"/>
      <c r="G22" s="165"/>
      <c r="H22" s="167"/>
      <c r="I22" s="160"/>
      <c r="W22" s="67"/>
      <c r="AC22" s="73"/>
      <c r="AD22" s="10"/>
      <c r="AE22" s="10"/>
      <c r="AF22" s="10"/>
      <c r="AG22" s="10"/>
      <c r="AH22" s="10"/>
      <c r="AI22" s="10"/>
      <c r="AJ22" s="27"/>
      <c r="AK22" s="10"/>
      <c r="AL22" s="10"/>
      <c r="AM22" s="10"/>
      <c r="AN22" s="10"/>
      <c r="AO22" s="60"/>
    </row>
    <row r="23" spans="2:41" ht="20.100000000000001" customHeight="1">
      <c r="B23" s="133" t="s">
        <v>54</v>
      </c>
      <c r="C23" s="134">
        <v>3.821345990020689</v>
      </c>
      <c r="D23" s="133" t="s">
        <v>53</v>
      </c>
      <c r="E23" s="174">
        <v>864</v>
      </c>
      <c r="F23" s="164"/>
      <c r="G23" s="169"/>
      <c r="H23" s="162"/>
      <c r="I23" s="139"/>
      <c r="W23" s="67"/>
      <c r="AC23" s="73"/>
      <c r="AD23" s="10"/>
      <c r="AE23" s="10"/>
      <c r="AF23" s="10"/>
      <c r="AG23" s="10"/>
      <c r="AH23" s="10"/>
      <c r="AI23" s="10"/>
      <c r="AJ23" s="27"/>
      <c r="AK23" s="10"/>
      <c r="AL23" s="10"/>
      <c r="AM23" s="10"/>
      <c r="AN23" s="10"/>
      <c r="AO23" s="60"/>
    </row>
    <row r="24" spans="2:41" ht="20.100000000000001" customHeight="1">
      <c r="B24" s="133" t="s">
        <v>53</v>
      </c>
      <c r="C24" s="134">
        <v>3.8274309358646708</v>
      </c>
      <c r="D24" s="133" t="s">
        <v>50</v>
      </c>
      <c r="E24" s="174">
        <v>795</v>
      </c>
      <c r="F24" s="164"/>
      <c r="G24" s="165"/>
      <c r="H24" s="162"/>
      <c r="I24" s="139"/>
      <c r="AC24" s="73"/>
      <c r="AD24" s="10"/>
      <c r="AE24" s="10"/>
      <c r="AF24" s="10"/>
      <c r="AG24" s="10"/>
      <c r="AH24" s="10"/>
      <c r="AI24" s="10"/>
      <c r="AJ24" s="27"/>
      <c r="AK24" s="10"/>
      <c r="AL24" s="10"/>
      <c r="AM24" s="10"/>
      <c r="AN24" s="10"/>
      <c r="AO24" s="60"/>
    </row>
    <row r="25" spans="2:41" ht="20.100000000000001" customHeight="1">
      <c r="B25" s="133" t="s">
        <v>52</v>
      </c>
      <c r="C25" s="134">
        <v>3.9247900693683828</v>
      </c>
      <c r="D25" s="133" t="s">
        <v>51</v>
      </c>
      <c r="E25" s="174">
        <v>773.33333333333337</v>
      </c>
      <c r="F25" s="164"/>
      <c r="G25" s="165"/>
      <c r="H25" s="163"/>
      <c r="I25" s="139"/>
      <c r="R25" s="73"/>
      <c r="S25" s="10"/>
      <c r="T25" s="60"/>
      <c r="U25" s="60"/>
      <c r="V25" s="60"/>
      <c r="W25" s="15"/>
      <c r="AC25" s="73"/>
      <c r="AD25" s="10"/>
      <c r="AE25" s="10"/>
      <c r="AF25" s="10"/>
      <c r="AG25" s="10"/>
      <c r="AH25" s="10"/>
      <c r="AI25" s="10"/>
      <c r="AJ25" s="27"/>
      <c r="AK25" s="10"/>
      <c r="AL25" s="10"/>
      <c r="AM25" s="10"/>
      <c r="AN25" s="10"/>
      <c r="AO25" s="60"/>
    </row>
    <row r="26" spans="2:41" ht="20.100000000000001" customHeight="1">
      <c r="B26" s="133" t="s">
        <v>51</v>
      </c>
      <c r="C26" s="134">
        <v>4.0038943653401482</v>
      </c>
      <c r="D26" s="133" t="s">
        <v>47</v>
      </c>
      <c r="E26" s="174">
        <v>744</v>
      </c>
      <c r="F26" s="164"/>
      <c r="G26" s="165"/>
      <c r="H26" s="168"/>
      <c r="I26" s="159"/>
      <c r="R26" s="73"/>
      <c r="S26" s="10"/>
      <c r="T26" s="60"/>
      <c r="U26" s="60"/>
      <c r="V26" s="60"/>
      <c r="W26" s="15"/>
      <c r="AC26" s="73"/>
      <c r="AD26" s="10"/>
      <c r="AE26" s="10"/>
      <c r="AF26" s="10"/>
      <c r="AG26" s="10"/>
      <c r="AH26" s="10"/>
      <c r="AI26" s="10"/>
      <c r="AJ26" s="27"/>
      <c r="AK26" s="10"/>
      <c r="AL26" s="10"/>
      <c r="AM26" s="10"/>
      <c r="AN26" s="10"/>
      <c r="AO26" s="60"/>
    </row>
    <row r="27" spans="2:41" ht="20.100000000000001" customHeight="1">
      <c r="B27" s="133" t="s">
        <v>50</v>
      </c>
      <c r="C27" s="134">
        <v>4.7280029207740055</v>
      </c>
      <c r="D27" s="133" t="s">
        <v>49</v>
      </c>
      <c r="E27" s="174">
        <v>716</v>
      </c>
      <c r="F27" s="164"/>
      <c r="G27" s="165"/>
      <c r="H27" s="163"/>
      <c r="I27" s="139"/>
      <c r="R27" s="73"/>
      <c r="S27" s="10"/>
      <c r="T27" s="60"/>
      <c r="U27" s="60"/>
      <c r="V27" s="60"/>
      <c r="W27" s="15"/>
      <c r="AC27" s="73"/>
      <c r="AD27" s="10"/>
      <c r="AE27" s="10"/>
      <c r="AF27" s="10"/>
      <c r="AG27" s="10"/>
      <c r="AH27" s="10"/>
      <c r="AI27" s="10"/>
      <c r="AJ27" s="27"/>
      <c r="AK27" s="10"/>
      <c r="AL27" s="10"/>
      <c r="AM27" s="10"/>
      <c r="AN27" s="10"/>
      <c r="AO27" s="60"/>
    </row>
    <row r="28" spans="2:41" ht="20.100000000000001" customHeight="1">
      <c r="B28" s="133" t="s">
        <v>49</v>
      </c>
      <c r="C28" s="134">
        <v>4.8375319459656811</v>
      </c>
      <c r="D28" s="133" t="s">
        <v>52</v>
      </c>
      <c r="E28" s="174">
        <v>552.66666666666663</v>
      </c>
      <c r="F28" s="164"/>
      <c r="G28" s="165"/>
      <c r="H28" s="163"/>
      <c r="I28" s="139"/>
      <c r="R28" s="73"/>
      <c r="S28" s="10"/>
      <c r="T28" s="60"/>
      <c r="U28" s="60"/>
      <c r="V28" s="60"/>
      <c r="W28" s="15"/>
      <c r="AO28" s="67"/>
    </row>
    <row r="29" spans="2:41" ht="20.100000000000001" customHeight="1">
      <c r="B29" s="133" t="s">
        <v>48</v>
      </c>
      <c r="C29" s="134">
        <v>5.6346598515273216</v>
      </c>
      <c r="D29" s="133" t="s">
        <v>55</v>
      </c>
      <c r="E29" s="174">
        <v>546.33333333333337</v>
      </c>
      <c r="F29" s="164"/>
      <c r="G29" s="166"/>
      <c r="H29" s="163"/>
      <c r="I29" s="139"/>
      <c r="R29" s="73"/>
      <c r="S29" s="10"/>
      <c r="T29" s="60"/>
      <c r="U29" s="60"/>
      <c r="V29" s="60"/>
      <c r="W29" s="15"/>
    </row>
    <row r="30" spans="2:41" ht="20.100000000000001" customHeight="1">
      <c r="B30" s="135" t="s">
        <v>47</v>
      </c>
      <c r="C30" s="134">
        <v>8.6832177193622968</v>
      </c>
      <c r="D30" s="133" t="s">
        <v>56</v>
      </c>
      <c r="E30" s="174">
        <v>535</v>
      </c>
      <c r="F30" s="164"/>
      <c r="G30" s="165"/>
      <c r="H30" s="163"/>
      <c r="I30" s="139"/>
      <c r="R30" s="73"/>
      <c r="S30" s="10"/>
      <c r="T30" s="60"/>
      <c r="U30" s="60"/>
      <c r="V30" s="60"/>
      <c r="W30" s="15"/>
    </row>
    <row r="31" spans="2:41" ht="20.100000000000001" customHeight="1">
      <c r="B31" s="162"/>
      <c r="C31" s="162"/>
      <c r="D31" s="162"/>
      <c r="E31" s="162"/>
      <c r="F31" s="163"/>
      <c r="G31" s="162"/>
      <c r="H31" s="163"/>
      <c r="I31" s="139"/>
      <c r="R31" s="73"/>
      <c r="S31" s="10"/>
      <c r="T31" s="60"/>
      <c r="U31" s="60"/>
      <c r="V31" s="60"/>
      <c r="W31" s="15"/>
    </row>
    <row r="32" spans="2:41" ht="20.100000000000001" customHeight="1">
      <c r="B32" s="162"/>
      <c r="C32" s="162"/>
      <c r="D32" s="170"/>
      <c r="E32" s="162"/>
      <c r="F32" s="163"/>
      <c r="G32" s="162"/>
      <c r="H32" s="163"/>
      <c r="I32" s="139"/>
      <c r="R32" s="73"/>
      <c r="S32" s="10"/>
      <c r="T32" s="60"/>
      <c r="U32" s="60"/>
      <c r="V32" s="60"/>
      <c r="W32" s="15"/>
    </row>
    <row r="33" spans="2:23" ht="99" customHeight="1">
      <c r="B33" s="139"/>
      <c r="C33" s="139"/>
      <c r="D33" s="140"/>
      <c r="E33" s="139"/>
      <c r="F33" s="158"/>
      <c r="G33" s="139"/>
      <c r="H33" s="158"/>
      <c r="I33" s="139"/>
      <c r="R33" s="73"/>
      <c r="S33" s="10"/>
      <c r="T33" s="60"/>
      <c r="U33" s="60"/>
      <c r="V33" s="60"/>
      <c r="W33" s="15"/>
    </row>
    <row r="34" spans="2:23" ht="98.25" customHeight="1">
      <c r="B34" s="81" t="s">
        <v>60</v>
      </c>
      <c r="C34" s="82"/>
      <c r="R34" s="73"/>
      <c r="S34" s="10"/>
      <c r="T34" s="60"/>
      <c r="U34" s="60"/>
      <c r="V34" s="60"/>
      <c r="W34" s="15"/>
    </row>
    <row r="35" spans="2:23" ht="20.100000000000001" customHeight="1">
      <c r="B35" s="83" t="s">
        <v>61</v>
      </c>
      <c r="C35" s="84"/>
    </row>
    <row r="40" spans="2:23" ht="20.100000000000001" customHeight="1">
      <c r="J40" s="70"/>
      <c r="K40" s="70"/>
      <c r="L40" s="70"/>
    </row>
    <row r="41" spans="2:23" ht="20.100000000000001" customHeight="1">
      <c r="B41" s="70"/>
      <c r="C41" s="70"/>
      <c r="D41" s="85"/>
      <c r="E41" s="70"/>
      <c r="F41" s="72"/>
      <c r="G41" s="70"/>
      <c r="H41" s="72"/>
      <c r="I41" s="70"/>
      <c r="J41" s="70"/>
      <c r="K41" s="70"/>
      <c r="L41" s="70"/>
    </row>
    <row r="42" spans="2:23" ht="20.100000000000001" customHeight="1">
      <c r="B42" s="86"/>
      <c r="C42" s="86"/>
      <c r="D42" s="87"/>
      <c r="E42" s="86"/>
      <c r="F42" s="72"/>
      <c r="G42" s="70"/>
      <c r="H42" s="72"/>
      <c r="I42" s="70"/>
      <c r="J42" s="70"/>
      <c r="K42" s="70"/>
      <c r="L42" s="70"/>
    </row>
    <row r="43" spans="2:23" ht="20.100000000000001" customHeight="1">
      <c r="B43" s="70"/>
      <c r="C43" s="70"/>
      <c r="D43" s="85"/>
      <c r="E43" s="70"/>
      <c r="F43" s="72"/>
      <c r="G43" s="70"/>
      <c r="H43" s="72"/>
      <c r="I43" s="70"/>
    </row>
    <row r="44" spans="2:23" ht="20.100000000000001" customHeight="1">
      <c r="B44" s="88"/>
      <c r="C44" s="88"/>
      <c r="D44" s="77"/>
      <c r="E44" s="88"/>
    </row>
  </sheetData>
  <hyperlinks>
    <hyperlink ref="B35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workbookViewId="0">
      <selection activeCell="J4" sqref="J4"/>
    </sheetView>
  </sheetViews>
  <sheetFormatPr defaultRowHeight="14.25"/>
  <cols>
    <col min="1" max="1" width="84.7109375" style="64" bestFit="1" customWidth="1"/>
    <col min="2" max="5" width="14.7109375" style="27" customWidth="1"/>
    <col min="6" max="6" width="8.28515625" style="27" customWidth="1"/>
    <col min="7" max="7" width="9.42578125" style="27" customWidth="1"/>
    <col min="8" max="8" width="10.42578125" style="9" customWidth="1"/>
    <col min="9" max="9" width="9.140625" style="64" customWidth="1"/>
    <col min="10" max="16384" width="9.140625" style="64"/>
  </cols>
  <sheetData>
    <row r="1" spans="1:8" ht="15">
      <c r="A1" s="1" t="s">
        <v>0</v>
      </c>
      <c r="B1" s="33"/>
      <c r="C1" s="33"/>
      <c r="D1" s="33"/>
      <c r="E1" s="33"/>
    </row>
    <row r="2" spans="1:8" ht="15">
      <c r="A2" s="1" t="s">
        <v>1</v>
      </c>
      <c r="B2" s="33"/>
      <c r="C2" s="33"/>
      <c r="D2" s="33"/>
      <c r="E2" s="33"/>
    </row>
    <row r="4" spans="1:8" ht="40.5" customHeight="1">
      <c r="A4" s="185" t="s">
        <v>45</v>
      </c>
      <c r="B4" s="183" t="s">
        <v>27</v>
      </c>
      <c r="C4" s="183" t="s">
        <v>28</v>
      </c>
      <c r="D4" s="183" t="s">
        <v>29</v>
      </c>
      <c r="E4" s="183" t="s">
        <v>30</v>
      </c>
      <c r="F4" s="183" t="s">
        <v>8</v>
      </c>
      <c r="G4" s="186" t="s">
        <v>9</v>
      </c>
      <c r="H4" s="187" t="s">
        <v>62</v>
      </c>
    </row>
    <row r="5" spans="1:8" ht="15">
      <c r="A5" s="197" t="s">
        <v>63</v>
      </c>
      <c r="B5" s="198">
        <v>0</v>
      </c>
      <c r="C5" s="198">
        <v>0</v>
      </c>
      <c r="D5" s="198">
        <v>0</v>
      </c>
      <c r="E5" s="188"/>
      <c r="F5" s="189">
        <f t="shared" ref="F5:F68" si="0">SUM(B5:E5)</f>
        <v>0</v>
      </c>
      <c r="G5" s="190">
        <f t="shared" ref="G5:G68" si="1">AVERAGE(B5:E5)</f>
        <v>0</v>
      </c>
      <c r="H5" s="191">
        <f t="shared" ref="H5:H68" si="2">(F5/$F$259)*100</f>
        <v>0</v>
      </c>
    </row>
    <row r="6" spans="1:8" s="89" customFormat="1" ht="15">
      <c r="A6" s="204" t="s">
        <v>64</v>
      </c>
      <c r="B6" s="198">
        <v>2</v>
      </c>
      <c r="C6" s="198">
        <v>2</v>
      </c>
      <c r="D6" s="198">
        <v>0</v>
      </c>
      <c r="E6" s="188"/>
      <c r="F6" s="189">
        <f t="shared" si="0"/>
        <v>4</v>
      </c>
      <c r="G6" s="190">
        <f t="shared" si="1"/>
        <v>1.3333333333333333</v>
      </c>
      <c r="H6" s="191">
        <f t="shared" si="2"/>
        <v>7.5884049172863866E-3</v>
      </c>
    </row>
    <row r="7" spans="1:8" s="89" customFormat="1" ht="15">
      <c r="A7" s="204" t="s">
        <v>65</v>
      </c>
      <c r="B7" s="198">
        <v>1</v>
      </c>
      <c r="C7" s="198">
        <v>0</v>
      </c>
      <c r="D7" s="198">
        <v>0</v>
      </c>
      <c r="E7" s="188"/>
      <c r="F7" s="189">
        <f t="shared" si="0"/>
        <v>1</v>
      </c>
      <c r="G7" s="190">
        <f t="shared" si="1"/>
        <v>0.33333333333333331</v>
      </c>
      <c r="H7" s="191">
        <f t="shared" si="2"/>
        <v>1.8971012293215966E-3</v>
      </c>
    </row>
    <row r="8" spans="1:8" s="89" customFormat="1" ht="15">
      <c r="A8" s="204" t="s">
        <v>66</v>
      </c>
      <c r="B8" s="198">
        <v>23</v>
      </c>
      <c r="C8" s="198">
        <v>81</v>
      </c>
      <c r="D8" s="198">
        <v>30</v>
      </c>
      <c r="E8" s="188"/>
      <c r="F8" s="189">
        <f t="shared" si="0"/>
        <v>134</v>
      </c>
      <c r="G8" s="190">
        <f t="shared" si="1"/>
        <v>44.666666666666664</v>
      </c>
      <c r="H8" s="191">
        <f t="shared" si="2"/>
        <v>0.25421156472909395</v>
      </c>
    </row>
    <row r="9" spans="1:8" s="89" customFormat="1" ht="15">
      <c r="A9" s="204" t="s">
        <v>67</v>
      </c>
      <c r="B9" s="198">
        <v>48</v>
      </c>
      <c r="C9" s="198">
        <v>43</v>
      </c>
      <c r="D9" s="198">
        <v>49</v>
      </c>
      <c r="E9" s="188"/>
      <c r="F9" s="189">
        <f t="shared" si="0"/>
        <v>140</v>
      </c>
      <c r="G9" s="190">
        <f t="shared" si="1"/>
        <v>46.666666666666664</v>
      </c>
      <c r="H9" s="191">
        <f t="shared" si="2"/>
        <v>0.26559417210502356</v>
      </c>
    </row>
    <row r="10" spans="1:8" s="89" customFormat="1" ht="15">
      <c r="A10" s="204" t="s">
        <v>68</v>
      </c>
      <c r="B10" s="198">
        <v>1</v>
      </c>
      <c r="C10" s="198">
        <v>0</v>
      </c>
      <c r="D10" s="198">
        <v>0</v>
      </c>
      <c r="E10" s="188"/>
      <c r="F10" s="189">
        <f t="shared" si="0"/>
        <v>1</v>
      </c>
      <c r="G10" s="190">
        <f t="shared" si="1"/>
        <v>0.33333333333333331</v>
      </c>
      <c r="H10" s="191">
        <f t="shared" si="2"/>
        <v>1.8971012293215966E-3</v>
      </c>
    </row>
    <row r="11" spans="1:8" s="89" customFormat="1" ht="15">
      <c r="A11" s="197" t="s">
        <v>69</v>
      </c>
      <c r="B11" s="198">
        <v>6</v>
      </c>
      <c r="C11" s="198">
        <v>8</v>
      </c>
      <c r="D11" s="198">
        <v>5</v>
      </c>
      <c r="E11" s="188"/>
      <c r="F11" s="189">
        <f t="shared" si="0"/>
        <v>19</v>
      </c>
      <c r="G11" s="190">
        <f t="shared" si="1"/>
        <v>6.333333333333333</v>
      </c>
      <c r="H11" s="191">
        <f t="shared" si="2"/>
        <v>3.6044923357110334E-2</v>
      </c>
    </row>
    <row r="12" spans="1:8" s="89" customFormat="1" ht="15">
      <c r="A12" s="204" t="s">
        <v>70</v>
      </c>
      <c r="B12" s="198">
        <v>2</v>
      </c>
      <c r="C12" s="198">
        <v>1</v>
      </c>
      <c r="D12" s="198">
        <v>1</v>
      </c>
      <c r="E12" s="188"/>
      <c r="F12" s="189">
        <f t="shared" si="0"/>
        <v>4</v>
      </c>
      <c r="G12" s="190">
        <f t="shared" si="1"/>
        <v>1.3333333333333333</v>
      </c>
      <c r="H12" s="191">
        <f t="shared" si="2"/>
        <v>7.5884049172863866E-3</v>
      </c>
    </row>
    <row r="13" spans="1:8" s="89" customFormat="1" ht="15">
      <c r="A13" s="204" t="s">
        <v>71</v>
      </c>
      <c r="B13" s="198">
        <v>6</v>
      </c>
      <c r="C13" s="198">
        <v>1</v>
      </c>
      <c r="D13" s="198">
        <v>2</v>
      </c>
      <c r="E13" s="188"/>
      <c r="F13" s="189">
        <f t="shared" si="0"/>
        <v>9</v>
      </c>
      <c r="G13" s="190">
        <f t="shared" si="1"/>
        <v>3</v>
      </c>
      <c r="H13" s="191">
        <f t="shared" si="2"/>
        <v>1.707391106389437E-2</v>
      </c>
    </row>
    <row r="14" spans="1:8" s="89" customFormat="1" ht="15">
      <c r="A14" s="204" t="s">
        <v>72</v>
      </c>
      <c r="B14" s="198">
        <v>5</v>
      </c>
      <c r="C14" s="198">
        <v>4</v>
      </c>
      <c r="D14" s="198">
        <v>10</v>
      </c>
      <c r="E14" s="188"/>
      <c r="F14" s="189">
        <f t="shared" si="0"/>
        <v>19</v>
      </c>
      <c r="G14" s="190">
        <f t="shared" si="1"/>
        <v>6.333333333333333</v>
      </c>
      <c r="H14" s="191">
        <f t="shared" si="2"/>
        <v>3.6044923357110334E-2</v>
      </c>
    </row>
    <row r="15" spans="1:8" s="89" customFormat="1" ht="15">
      <c r="A15" s="204" t="s">
        <v>73</v>
      </c>
      <c r="B15" s="198">
        <v>2</v>
      </c>
      <c r="C15" s="198">
        <v>5</v>
      </c>
      <c r="D15" s="198">
        <v>1</v>
      </c>
      <c r="E15" s="188"/>
      <c r="F15" s="189">
        <f t="shared" si="0"/>
        <v>8</v>
      </c>
      <c r="G15" s="190">
        <f t="shared" si="1"/>
        <v>2.6666666666666665</v>
      </c>
      <c r="H15" s="191">
        <f t="shared" si="2"/>
        <v>1.5176809834572773E-2</v>
      </c>
    </row>
    <row r="16" spans="1:8" ht="15">
      <c r="A16" s="197" t="s">
        <v>74</v>
      </c>
      <c r="B16" s="198">
        <v>48</v>
      </c>
      <c r="C16" s="198">
        <v>43</v>
      </c>
      <c r="D16" s="198">
        <v>53</v>
      </c>
      <c r="E16" s="192"/>
      <c r="F16" s="189">
        <f t="shared" si="0"/>
        <v>144</v>
      </c>
      <c r="G16" s="190">
        <f t="shared" si="1"/>
        <v>48</v>
      </c>
      <c r="H16" s="191">
        <f t="shared" si="2"/>
        <v>0.27318257702230991</v>
      </c>
    </row>
    <row r="17" spans="1:8" ht="15">
      <c r="A17" s="205" t="s">
        <v>75</v>
      </c>
      <c r="B17" s="198">
        <v>74</v>
      </c>
      <c r="C17" s="198">
        <v>54</v>
      </c>
      <c r="D17" s="198">
        <v>50</v>
      </c>
      <c r="E17" s="192"/>
      <c r="F17" s="189">
        <f t="shared" si="0"/>
        <v>178</v>
      </c>
      <c r="G17" s="190">
        <f t="shared" si="1"/>
        <v>59.333333333333336</v>
      </c>
      <c r="H17" s="191">
        <f t="shared" si="2"/>
        <v>0.3376840188192442</v>
      </c>
    </row>
    <row r="18" spans="1:8" ht="15">
      <c r="A18" s="205" t="s">
        <v>76</v>
      </c>
      <c r="B18" s="198">
        <v>2</v>
      </c>
      <c r="C18" s="198">
        <v>3</v>
      </c>
      <c r="D18" s="198">
        <v>2</v>
      </c>
      <c r="E18" s="192"/>
      <c r="F18" s="189">
        <f t="shared" si="0"/>
        <v>7</v>
      </c>
      <c r="G18" s="190">
        <f t="shared" si="1"/>
        <v>2.3333333333333335</v>
      </c>
      <c r="H18" s="191">
        <f t="shared" si="2"/>
        <v>1.3279708605251175E-2</v>
      </c>
    </row>
    <row r="19" spans="1:8" ht="15">
      <c r="A19" s="205" t="s">
        <v>77</v>
      </c>
      <c r="B19" s="198">
        <v>15</v>
      </c>
      <c r="C19" s="198">
        <v>10</v>
      </c>
      <c r="D19" s="198">
        <v>16</v>
      </c>
      <c r="E19" s="192"/>
      <c r="F19" s="189">
        <f t="shared" si="0"/>
        <v>41</v>
      </c>
      <c r="G19" s="190">
        <f t="shared" si="1"/>
        <v>13.666666666666666</v>
      </c>
      <c r="H19" s="191">
        <f t="shared" si="2"/>
        <v>7.7781150402185459E-2</v>
      </c>
    </row>
    <row r="20" spans="1:8" ht="15">
      <c r="A20" s="205" t="s">
        <v>78</v>
      </c>
      <c r="B20" s="198">
        <v>20</v>
      </c>
      <c r="C20" s="198">
        <v>11</v>
      </c>
      <c r="D20" s="198">
        <v>21</v>
      </c>
      <c r="E20" s="192"/>
      <c r="F20" s="189">
        <f t="shared" si="0"/>
        <v>52</v>
      </c>
      <c r="G20" s="190">
        <f t="shared" si="1"/>
        <v>17.333333333333332</v>
      </c>
      <c r="H20" s="191">
        <f t="shared" si="2"/>
        <v>9.8649263924723035E-2</v>
      </c>
    </row>
    <row r="21" spans="1:8" ht="15">
      <c r="A21" s="205" t="s">
        <v>79</v>
      </c>
      <c r="B21" s="198">
        <v>11</v>
      </c>
      <c r="C21" s="198">
        <v>39</v>
      </c>
      <c r="D21" s="198">
        <v>16</v>
      </c>
      <c r="E21" s="192"/>
      <c r="F21" s="189">
        <f t="shared" si="0"/>
        <v>66</v>
      </c>
      <c r="G21" s="190">
        <f t="shared" si="1"/>
        <v>22</v>
      </c>
      <c r="H21" s="191">
        <f t="shared" si="2"/>
        <v>0.12520868113522537</v>
      </c>
    </row>
    <row r="22" spans="1:8" ht="15">
      <c r="A22" s="205" t="s">
        <v>80</v>
      </c>
      <c r="B22" s="198">
        <v>1</v>
      </c>
      <c r="C22" s="198">
        <v>1</v>
      </c>
      <c r="D22" s="198">
        <v>0</v>
      </c>
      <c r="E22" s="192"/>
      <c r="F22" s="189">
        <f t="shared" si="0"/>
        <v>2</v>
      </c>
      <c r="G22" s="190">
        <f t="shared" si="1"/>
        <v>0.66666666666666663</v>
      </c>
      <c r="H22" s="191">
        <f t="shared" si="2"/>
        <v>3.7942024586431933E-3</v>
      </c>
    </row>
    <row r="23" spans="1:8" ht="15">
      <c r="A23" s="205" t="s">
        <v>81</v>
      </c>
      <c r="B23" s="198">
        <v>0</v>
      </c>
      <c r="C23" s="198">
        <v>1</v>
      </c>
      <c r="D23" s="198">
        <v>1</v>
      </c>
      <c r="E23" s="192"/>
      <c r="F23" s="189">
        <f t="shared" si="0"/>
        <v>2</v>
      </c>
      <c r="G23" s="190">
        <f t="shared" si="1"/>
        <v>0.66666666666666663</v>
      </c>
      <c r="H23" s="191">
        <f t="shared" si="2"/>
        <v>3.7942024586431933E-3</v>
      </c>
    </row>
    <row r="24" spans="1:8" ht="15">
      <c r="A24" s="205" t="s">
        <v>82</v>
      </c>
      <c r="B24" s="198">
        <v>0</v>
      </c>
      <c r="C24" s="198">
        <v>0</v>
      </c>
      <c r="D24" s="198">
        <v>0</v>
      </c>
      <c r="E24" s="192"/>
      <c r="F24" s="189">
        <f t="shared" si="0"/>
        <v>0</v>
      </c>
      <c r="G24" s="190">
        <f t="shared" si="1"/>
        <v>0</v>
      </c>
      <c r="H24" s="191">
        <f t="shared" si="2"/>
        <v>0</v>
      </c>
    </row>
    <row r="25" spans="1:8" ht="15">
      <c r="A25" s="205" t="s">
        <v>83</v>
      </c>
      <c r="B25" s="198">
        <v>48</v>
      </c>
      <c r="C25" s="198">
        <v>38</v>
      </c>
      <c r="D25" s="198">
        <v>51</v>
      </c>
      <c r="E25" s="192"/>
      <c r="F25" s="189">
        <f t="shared" si="0"/>
        <v>137</v>
      </c>
      <c r="G25" s="190">
        <f t="shared" si="1"/>
        <v>45.666666666666664</v>
      </c>
      <c r="H25" s="191">
        <f t="shared" si="2"/>
        <v>0.25990286841705873</v>
      </c>
    </row>
    <row r="26" spans="1:8" ht="15">
      <c r="A26" s="205" t="s">
        <v>84</v>
      </c>
      <c r="B26" s="198">
        <v>1</v>
      </c>
      <c r="C26" s="198">
        <v>0</v>
      </c>
      <c r="D26" s="198">
        <v>1</v>
      </c>
      <c r="E26" s="192"/>
      <c r="F26" s="189">
        <f t="shared" si="0"/>
        <v>2</v>
      </c>
      <c r="G26" s="190">
        <f t="shared" si="1"/>
        <v>0.66666666666666663</v>
      </c>
      <c r="H26" s="191">
        <f t="shared" si="2"/>
        <v>3.7942024586431933E-3</v>
      </c>
    </row>
    <row r="27" spans="1:8" ht="15">
      <c r="A27" s="205" t="s">
        <v>85</v>
      </c>
      <c r="B27" s="198">
        <v>0</v>
      </c>
      <c r="C27" s="198">
        <v>0</v>
      </c>
      <c r="D27" s="198">
        <v>1</v>
      </c>
      <c r="E27" s="192"/>
      <c r="F27" s="189">
        <f t="shared" si="0"/>
        <v>1</v>
      </c>
      <c r="G27" s="190">
        <f t="shared" si="1"/>
        <v>0.33333333333333331</v>
      </c>
      <c r="H27" s="191">
        <f t="shared" si="2"/>
        <v>1.8971012293215966E-3</v>
      </c>
    </row>
    <row r="28" spans="1:8" ht="15">
      <c r="A28" s="205" t="s">
        <v>50</v>
      </c>
      <c r="B28" s="198">
        <v>875</v>
      </c>
      <c r="C28" s="198">
        <v>733</v>
      </c>
      <c r="D28" s="198">
        <v>777</v>
      </c>
      <c r="E28" s="192"/>
      <c r="F28" s="189">
        <f t="shared" si="0"/>
        <v>2385</v>
      </c>
      <c r="G28" s="190">
        <f t="shared" si="1"/>
        <v>795</v>
      </c>
      <c r="H28" s="191">
        <f t="shared" si="2"/>
        <v>4.5245864319320077</v>
      </c>
    </row>
    <row r="29" spans="1:8" ht="15">
      <c r="A29" s="205" t="s">
        <v>86</v>
      </c>
      <c r="B29" s="198">
        <v>0</v>
      </c>
      <c r="C29" s="198">
        <v>0</v>
      </c>
      <c r="D29" s="198">
        <v>1</v>
      </c>
      <c r="E29" s="192"/>
      <c r="F29" s="189">
        <f t="shared" si="0"/>
        <v>1</v>
      </c>
      <c r="G29" s="190">
        <f t="shared" si="1"/>
        <v>0.33333333333333331</v>
      </c>
      <c r="H29" s="191">
        <f t="shared" si="2"/>
        <v>1.8971012293215966E-3</v>
      </c>
    </row>
    <row r="30" spans="1:8" ht="15">
      <c r="A30" s="205" t="s">
        <v>87</v>
      </c>
      <c r="B30" s="198">
        <v>0</v>
      </c>
      <c r="C30" s="198">
        <v>0</v>
      </c>
      <c r="D30" s="198">
        <v>0</v>
      </c>
      <c r="E30" s="192"/>
      <c r="F30" s="189">
        <f t="shared" si="0"/>
        <v>0</v>
      </c>
      <c r="G30" s="190">
        <f t="shared" si="1"/>
        <v>0</v>
      </c>
      <c r="H30" s="191">
        <f t="shared" si="2"/>
        <v>0</v>
      </c>
    </row>
    <row r="31" spans="1:8" ht="15">
      <c r="A31" s="205" t="s">
        <v>88</v>
      </c>
      <c r="B31" s="198">
        <v>60</v>
      </c>
      <c r="C31" s="198">
        <v>46</v>
      </c>
      <c r="D31" s="198">
        <v>86</v>
      </c>
      <c r="E31" s="192"/>
      <c r="F31" s="189">
        <f t="shared" si="0"/>
        <v>192</v>
      </c>
      <c r="G31" s="190">
        <f t="shared" si="1"/>
        <v>64</v>
      </c>
      <c r="H31" s="191">
        <f t="shared" si="2"/>
        <v>0.36424343602974651</v>
      </c>
    </row>
    <row r="32" spans="1:8" ht="15">
      <c r="A32" s="205" t="s">
        <v>89</v>
      </c>
      <c r="B32" s="198">
        <v>0</v>
      </c>
      <c r="C32" s="198">
        <v>1</v>
      </c>
      <c r="D32" s="198">
        <v>0</v>
      </c>
      <c r="E32" s="192"/>
      <c r="F32" s="189">
        <f t="shared" si="0"/>
        <v>1</v>
      </c>
      <c r="G32" s="190">
        <f t="shared" si="1"/>
        <v>0.33333333333333331</v>
      </c>
      <c r="H32" s="191">
        <f t="shared" si="2"/>
        <v>1.8971012293215966E-3</v>
      </c>
    </row>
    <row r="33" spans="1:8" ht="15">
      <c r="A33" s="197" t="s">
        <v>90</v>
      </c>
      <c r="B33" s="198">
        <v>83</v>
      </c>
      <c r="C33" s="198">
        <v>86</v>
      </c>
      <c r="D33" s="198">
        <v>105</v>
      </c>
      <c r="E33" s="192"/>
      <c r="F33" s="189">
        <f t="shared" si="0"/>
        <v>274</v>
      </c>
      <c r="G33" s="190">
        <f t="shared" si="1"/>
        <v>91.333333333333329</v>
      </c>
      <c r="H33" s="191">
        <f t="shared" si="2"/>
        <v>0.51980573683411746</v>
      </c>
    </row>
    <row r="34" spans="1:8" ht="15">
      <c r="A34" s="197" t="s">
        <v>91</v>
      </c>
      <c r="B34" s="198">
        <v>1</v>
      </c>
      <c r="C34" s="198">
        <v>1</v>
      </c>
      <c r="D34" s="198">
        <v>4</v>
      </c>
      <c r="E34" s="192"/>
      <c r="F34" s="189">
        <f t="shared" si="0"/>
        <v>6</v>
      </c>
      <c r="G34" s="190">
        <f t="shared" si="1"/>
        <v>2</v>
      </c>
      <c r="H34" s="191">
        <f t="shared" si="2"/>
        <v>1.1382607375929579E-2</v>
      </c>
    </row>
    <row r="35" spans="1:8" ht="15">
      <c r="A35" s="197" t="s">
        <v>92</v>
      </c>
      <c r="B35" s="198">
        <v>1</v>
      </c>
      <c r="C35" s="198">
        <v>0</v>
      </c>
      <c r="D35" s="198">
        <v>0</v>
      </c>
      <c r="E35" s="192"/>
      <c r="F35" s="189">
        <f t="shared" si="0"/>
        <v>1</v>
      </c>
      <c r="G35" s="190">
        <f t="shared" si="1"/>
        <v>0.33333333333333331</v>
      </c>
      <c r="H35" s="191">
        <f t="shared" si="2"/>
        <v>1.8971012293215966E-3</v>
      </c>
    </row>
    <row r="36" spans="1:8" ht="15">
      <c r="A36" s="197" t="s">
        <v>93</v>
      </c>
      <c r="B36" s="198">
        <v>1</v>
      </c>
      <c r="C36" s="198">
        <v>4</v>
      </c>
      <c r="D36" s="198">
        <v>0</v>
      </c>
      <c r="E36" s="192"/>
      <c r="F36" s="189">
        <f t="shared" si="0"/>
        <v>5</v>
      </c>
      <c r="G36" s="190">
        <f t="shared" si="1"/>
        <v>1.6666666666666667</v>
      </c>
      <c r="H36" s="191">
        <f t="shared" si="2"/>
        <v>9.4855061466079822E-3</v>
      </c>
    </row>
    <row r="37" spans="1:8" ht="15">
      <c r="A37" s="205" t="s">
        <v>94</v>
      </c>
      <c r="B37" s="198">
        <v>15</v>
      </c>
      <c r="C37" s="198">
        <v>12</v>
      </c>
      <c r="D37" s="198">
        <v>7</v>
      </c>
      <c r="E37" s="192"/>
      <c r="F37" s="189">
        <f t="shared" si="0"/>
        <v>34</v>
      </c>
      <c r="G37" s="190">
        <f t="shared" si="1"/>
        <v>11.333333333333334</v>
      </c>
      <c r="H37" s="191">
        <f t="shared" si="2"/>
        <v>6.4501441796934275E-2</v>
      </c>
    </row>
    <row r="38" spans="1:8" ht="15">
      <c r="A38" s="205" t="s">
        <v>95</v>
      </c>
      <c r="B38" s="198">
        <v>2</v>
      </c>
      <c r="C38" s="198">
        <v>1</v>
      </c>
      <c r="D38" s="198">
        <v>2</v>
      </c>
      <c r="E38" s="192"/>
      <c r="F38" s="189">
        <f t="shared" si="0"/>
        <v>5</v>
      </c>
      <c r="G38" s="190">
        <f t="shared" si="1"/>
        <v>1.6666666666666667</v>
      </c>
      <c r="H38" s="191">
        <f t="shared" si="2"/>
        <v>9.4855061466079822E-3</v>
      </c>
    </row>
    <row r="39" spans="1:8" ht="15">
      <c r="A39" s="205" t="s">
        <v>96</v>
      </c>
      <c r="B39" s="198">
        <v>2</v>
      </c>
      <c r="C39" s="198">
        <v>2</v>
      </c>
      <c r="D39" s="198">
        <v>3</v>
      </c>
      <c r="E39" s="192"/>
      <c r="F39" s="189">
        <f t="shared" si="0"/>
        <v>7</v>
      </c>
      <c r="G39" s="190">
        <f t="shared" si="1"/>
        <v>2.3333333333333335</v>
      </c>
      <c r="H39" s="191">
        <f t="shared" si="2"/>
        <v>1.3279708605251175E-2</v>
      </c>
    </row>
    <row r="40" spans="1:8" ht="15">
      <c r="A40" s="205" t="s">
        <v>97</v>
      </c>
      <c r="B40" s="198">
        <v>0</v>
      </c>
      <c r="C40" s="198">
        <v>0</v>
      </c>
      <c r="D40" s="198">
        <v>0</v>
      </c>
      <c r="E40" s="192"/>
      <c r="F40" s="189">
        <f t="shared" si="0"/>
        <v>0</v>
      </c>
      <c r="G40" s="190">
        <f t="shared" si="1"/>
        <v>0</v>
      </c>
      <c r="H40" s="191">
        <f t="shared" si="2"/>
        <v>0</v>
      </c>
    </row>
    <row r="41" spans="1:8" ht="15">
      <c r="A41" s="197" t="s">
        <v>98</v>
      </c>
      <c r="B41" s="198">
        <v>12</v>
      </c>
      <c r="C41" s="198">
        <v>8</v>
      </c>
      <c r="D41" s="198">
        <v>13</v>
      </c>
      <c r="E41" s="192"/>
      <c r="F41" s="189">
        <f t="shared" si="0"/>
        <v>33</v>
      </c>
      <c r="G41" s="190">
        <f t="shared" si="1"/>
        <v>11</v>
      </c>
      <c r="H41" s="191">
        <f t="shared" si="2"/>
        <v>6.2604340567612687E-2</v>
      </c>
    </row>
    <row r="42" spans="1:8" ht="15">
      <c r="A42" s="205" t="s">
        <v>99</v>
      </c>
      <c r="B42" s="198">
        <v>158</v>
      </c>
      <c r="C42" s="198">
        <v>158</v>
      </c>
      <c r="D42" s="198">
        <v>141</v>
      </c>
      <c r="E42" s="192"/>
      <c r="F42" s="189">
        <f t="shared" si="0"/>
        <v>457</v>
      </c>
      <c r="G42" s="190">
        <f t="shared" si="1"/>
        <v>152.33333333333334</v>
      </c>
      <c r="H42" s="191">
        <f t="shared" si="2"/>
        <v>0.86697526179996953</v>
      </c>
    </row>
    <row r="43" spans="1:8" ht="15">
      <c r="A43" s="205" t="s">
        <v>100</v>
      </c>
      <c r="B43" s="198">
        <v>43</v>
      </c>
      <c r="C43" s="198">
        <v>57</v>
      </c>
      <c r="D43" s="198">
        <v>28</v>
      </c>
      <c r="E43" s="192"/>
      <c r="F43" s="189">
        <f t="shared" si="0"/>
        <v>128</v>
      </c>
      <c r="G43" s="190">
        <f t="shared" si="1"/>
        <v>42.666666666666664</v>
      </c>
      <c r="H43" s="191">
        <f t="shared" si="2"/>
        <v>0.24282895735316437</v>
      </c>
    </row>
    <row r="44" spans="1:8" ht="15">
      <c r="A44" s="205" t="s">
        <v>53</v>
      </c>
      <c r="B44" s="198">
        <v>977</v>
      </c>
      <c r="C44" s="198">
        <v>986</v>
      </c>
      <c r="D44" s="198">
        <v>629</v>
      </c>
      <c r="E44" s="192"/>
      <c r="F44" s="189">
        <f t="shared" si="0"/>
        <v>2592</v>
      </c>
      <c r="G44" s="190">
        <f t="shared" si="1"/>
        <v>864</v>
      </c>
      <c r="H44" s="191">
        <f t="shared" si="2"/>
        <v>4.917286386401579</v>
      </c>
    </row>
    <row r="45" spans="1:8" ht="15">
      <c r="A45" s="205" t="s">
        <v>101</v>
      </c>
      <c r="B45" s="198">
        <v>2</v>
      </c>
      <c r="C45" s="198">
        <v>1</v>
      </c>
      <c r="D45" s="198">
        <v>1</v>
      </c>
      <c r="E45" s="192"/>
      <c r="F45" s="189">
        <f t="shared" si="0"/>
        <v>4</v>
      </c>
      <c r="G45" s="190">
        <f t="shared" si="1"/>
        <v>1.3333333333333333</v>
      </c>
      <c r="H45" s="191">
        <f t="shared" si="2"/>
        <v>7.5884049172863866E-3</v>
      </c>
    </row>
    <row r="46" spans="1:8" ht="15">
      <c r="A46" s="205" t="s">
        <v>102</v>
      </c>
      <c r="B46" s="198">
        <v>0</v>
      </c>
      <c r="C46" s="198">
        <v>0</v>
      </c>
      <c r="D46" s="198">
        <v>0</v>
      </c>
      <c r="E46" s="192"/>
      <c r="F46" s="189">
        <f t="shared" si="0"/>
        <v>0</v>
      </c>
      <c r="G46" s="190">
        <f t="shared" si="1"/>
        <v>0</v>
      </c>
      <c r="H46" s="191">
        <f t="shared" si="2"/>
        <v>0</v>
      </c>
    </row>
    <row r="47" spans="1:8" ht="15">
      <c r="A47" s="205" t="s">
        <v>52</v>
      </c>
      <c r="B47" s="198">
        <v>616</v>
      </c>
      <c r="C47" s="198">
        <v>397</v>
      </c>
      <c r="D47" s="198">
        <v>645</v>
      </c>
      <c r="E47" s="192"/>
      <c r="F47" s="189">
        <f t="shared" si="0"/>
        <v>1658</v>
      </c>
      <c r="G47" s="190">
        <f t="shared" si="1"/>
        <v>552.66666666666663</v>
      </c>
      <c r="H47" s="191">
        <f t="shared" si="2"/>
        <v>3.1453938382152073</v>
      </c>
    </row>
    <row r="48" spans="1:8" ht="15">
      <c r="A48" s="205" t="s">
        <v>103</v>
      </c>
      <c r="B48" s="198">
        <v>3</v>
      </c>
      <c r="C48" s="198">
        <v>8</v>
      </c>
      <c r="D48" s="198">
        <v>13</v>
      </c>
      <c r="E48" s="192"/>
      <c r="F48" s="189">
        <f t="shared" si="0"/>
        <v>24</v>
      </c>
      <c r="G48" s="190">
        <f t="shared" si="1"/>
        <v>8</v>
      </c>
      <c r="H48" s="191">
        <f t="shared" si="2"/>
        <v>4.5530429503718314E-2</v>
      </c>
    </row>
    <row r="49" spans="1:8" ht="15">
      <c r="A49" s="205" t="s">
        <v>104</v>
      </c>
      <c r="B49" s="198">
        <v>488</v>
      </c>
      <c r="C49" s="198">
        <v>485</v>
      </c>
      <c r="D49" s="198">
        <v>442</v>
      </c>
      <c r="E49" s="192"/>
      <c r="F49" s="189">
        <f t="shared" si="0"/>
        <v>1415</v>
      </c>
      <c r="G49" s="190">
        <f t="shared" si="1"/>
        <v>471.66666666666669</v>
      </c>
      <c r="H49" s="191">
        <f t="shared" si="2"/>
        <v>2.6843982394900592</v>
      </c>
    </row>
    <row r="50" spans="1:8" ht="15">
      <c r="A50" s="205" t="s">
        <v>105</v>
      </c>
      <c r="B50" s="198">
        <v>559</v>
      </c>
      <c r="C50" s="198">
        <v>397</v>
      </c>
      <c r="D50" s="198">
        <v>141</v>
      </c>
      <c r="E50" s="192"/>
      <c r="F50" s="189">
        <f t="shared" si="0"/>
        <v>1097</v>
      </c>
      <c r="G50" s="190">
        <f t="shared" si="1"/>
        <v>365.66666666666669</v>
      </c>
      <c r="H50" s="191">
        <f t="shared" si="2"/>
        <v>2.0811200485657917</v>
      </c>
    </row>
    <row r="51" spans="1:8" ht="15">
      <c r="A51" s="205" t="s">
        <v>106</v>
      </c>
      <c r="B51" s="198">
        <v>2</v>
      </c>
      <c r="C51" s="198">
        <v>7</v>
      </c>
      <c r="D51" s="198">
        <v>3</v>
      </c>
      <c r="E51" s="192"/>
      <c r="F51" s="189">
        <f t="shared" si="0"/>
        <v>12</v>
      </c>
      <c r="G51" s="190">
        <f t="shared" si="1"/>
        <v>4</v>
      </c>
      <c r="H51" s="191">
        <f t="shared" si="2"/>
        <v>2.2765214751859157E-2</v>
      </c>
    </row>
    <row r="52" spans="1:8" ht="15">
      <c r="A52" s="205" t="s">
        <v>107</v>
      </c>
      <c r="B52" s="198">
        <v>202</v>
      </c>
      <c r="C52" s="198">
        <v>102</v>
      </c>
      <c r="D52" s="198">
        <v>108</v>
      </c>
      <c r="E52" s="192"/>
      <c r="F52" s="189">
        <f t="shared" si="0"/>
        <v>412</v>
      </c>
      <c r="G52" s="190">
        <f t="shared" si="1"/>
        <v>137.33333333333334</v>
      </c>
      <c r="H52" s="191">
        <f t="shared" si="2"/>
        <v>0.78160570648049787</v>
      </c>
    </row>
    <row r="53" spans="1:8" ht="15">
      <c r="A53" s="205" t="s">
        <v>108</v>
      </c>
      <c r="B53" s="198">
        <v>8</v>
      </c>
      <c r="C53" s="198">
        <v>5</v>
      </c>
      <c r="D53" s="198">
        <v>3</v>
      </c>
      <c r="E53" s="192"/>
      <c r="F53" s="189">
        <f t="shared" si="0"/>
        <v>16</v>
      </c>
      <c r="G53" s="190">
        <f t="shared" si="1"/>
        <v>5.333333333333333</v>
      </c>
      <c r="H53" s="191">
        <f t="shared" si="2"/>
        <v>3.0353619669145546E-2</v>
      </c>
    </row>
    <row r="54" spans="1:8" ht="15">
      <c r="A54" s="205" t="s">
        <v>109</v>
      </c>
      <c r="B54" s="198">
        <v>0</v>
      </c>
      <c r="C54" s="198">
        <v>1</v>
      </c>
      <c r="D54" s="198">
        <v>0</v>
      </c>
      <c r="E54" s="192"/>
      <c r="F54" s="189">
        <f t="shared" si="0"/>
        <v>1</v>
      </c>
      <c r="G54" s="190">
        <f t="shared" si="1"/>
        <v>0.33333333333333331</v>
      </c>
      <c r="H54" s="191">
        <f t="shared" si="2"/>
        <v>1.8971012293215966E-3</v>
      </c>
    </row>
    <row r="55" spans="1:8" ht="15">
      <c r="A55" s="205" t="s">
        <v>110</v>
      </c>
      <c r="B55" s="198">
        <v>20</v>
      </c>
      <c r="C55" s="198">
        <v>23</v>
      </c>
      <c r="D55" s="198">
        <v>12</v>
      </c>
      <c r="E55" s="192"/>
      <c r="F55" s="189">
        <f t="shared" si="0"/>
        <v>55</v>
      </c>
      <c r="G55" s="190">
        <f t="shared" si="1"/>
        <v>18.333333333333332</v>
      </c>
      <c r="H55" s="191">
        <f t="shared" si="2"/>
        <v>0.10434056761268781</v>
      </c>
    </row>
    <row r="56" spans="1:8" ht="15">
      <c r="A56" s="205" t="s">
        <v>111</v>
      </c>
      <c r="B56" s="198">
        <v>57</v>
      </c>
      <c r="C56" s="198">
        <v>78</v>
      </c>
      <c r="D56" s="198">
        <v>106</v>
      </c>
      <c r="E56" s="192"/>
      <c r="F56" s="189">
        <f t="shared" si="0"/>
        <v>241</v>
      </c>
      <c r="G56" s="190">
        <f t="shared" si="1"/>
        <v>80.333333333333329</v>
      </c>
      <c r="H56" s="191">
        <f t="shared" si="2"/>
        <v>0.4572013962665048</v>
      </c>
    </row>
    <row r="57" spans="1:8" ht="15">
      <c r="A57" s="197" t="s">
        <v>112</v>
      </c>
      <c r="B57" s="198">
        <v>75</v>
      </c>
      <c r="C57" s="198">
        <v>56</v>
      </c>
      <c r="D57" s="198">
        <v>84</v>
      </c>
      <c r="E57" s="192"/>
      <c r="F57" s="189">
        <f t="shared" si="0"/>
        <v>215</v>
      </c>
      <c r="G57" s="190">
        <f t="shared" si="1"/>
        <v>71.666666666666671</v>
      </c>
      <c r="H57" s="191">
        <f t="shared" si="2"/>
        <v>0.40787676430414332</v>
      </c>
    </row>
    <row r="58" spans="1:8" ht="15">
      <c r="A58" s="205" t="s">
        <v>113</v>
      </c>
      <c r="B58" s="198">
        <v>28</v>
      </c>
      <c r="C58" s="198">
        <v>43</v>
      </c>
      <c r="D58" s="198">
        <v>30</v>
      </c>
      <c r="E58" s="192"/>
      <c r="F58" s="189">
        <f t="shared" si="0"/>
        <v>101</v>
      </c>
      <c r="G58" s="190">
        <f t="shared" si="1"/>
        <v>33.666666666666664</v>
      </c>
      <c r="H58" s="191">
        <f t="shared" si="2"/>
        <v>0.19160722416148127</v>
      </c>
    </row>
    <row r="59" spans="1:8" ht="15">
      <c r="A59" s="205" t="s">
        <v>114</v>
      </c>
      <c r="B59" s="198">
        <v>2</v>
      </c>
      <c r="C59" s="198">
        <v>1</v>
      </c>
      <c r="D59" s="198">
        <v>2</v>
      </c>
      <c r="E59" s="192"/>
      <c r="F59" s="189">
        <f t="shared" si="0"/>
        <v>5</v>
      </c>
      <c r="G59" s="190">
        <f t="shared" si="1"/>
        <v>1.6666666666666667</v>
      </c>
      <c r="H59" s="191">
        <f t="shared" si="2"/>
        <v>9.4855061466079822E-3</v>
      </c>
    </row>
    <row r="60" spans="1:8" ht="15">
      <c r="A60" s="205" t="s">
        <v>115</v>
      </c>
      <c r="B60" s="198">
        <v>21</v>
      </c>
      <c r="C60" s="198">
        <v>18</v>
      </c>
      <c r="D60" s="198">
        <v>21</v>
      </c>
      <c r="E60" s="192"/>
      <c r="F60" s="189">
        <f t="shared" si="0"/>
        <v>60</v>
      </c>
      <c r="G60" s="190">
        <f t="shared" si="1"/>
        <v>20</v>
      </c>
      <c r="H60" s="191">
        <f t="shared" si="2"/>
        <v>0.11382607375929579</v>
      </c>
    </row>
    <row r="61" spans="1:8" ht="15">
      <c r="A61" s="205" t="s">
        <v>116</v>
      </c>
      <c r="B61" s="198">
        <v>0</v>
      </c>
      <c r="C61" s="198">
        <v>0</v>
      </c>
      <c r="D61" s="198">
        <v>1</v>
      </c>
      <c r="E61" s="192"/>
      <c r="F61" s="189">
        <f t="shared" si="0"/>
        <v>1</v>
      </c>
      <c r="G61" s="190">
        <f t="shared" si="1"/>
        <v>0.33333333333333331</v>
      </c>
      <c r="H61" s="191">
        <f t="shared" si="2"/>
        <v>1.8971012293215966E-3</v>
      </c>
    </row>
    <row r="62" spans="1:8" ht="15">
      <c r="A62" s="205" t="s">
        <v>117</v>
      </c>
      <c r="B62" s="198">
        <v>1</v>
      </c>
      <c r="C62" s="198">
        <v>0</v>
      </c>
      <c r="D62" s="198">
        <v>2</v>
      </c>
      <c r="E62" s="192"/>
      <c r="F62" s="189">
        <f t="shared" si="0"/>
        <v>3</v>
      </c>
      <c r="G62" s="190">
        <f t="shared" si="1"/>
        <v>1</v>
      </c>
      <c r="H62" s="191">
        <f t="shared" si="2"/>
        <v>5.6913036879647893E-3</v>
      </c>
    </row>
    <row r="63" spans="1:8" ht="15">
      <c r="A63" s="205" t="s">
        <v>118</v>
      </c>
      <c r="B63" s="198">
        <v>250</v>
      </c>
      <c r="C63" s="198">
        <v>264</v>
      </c>
      <c r="D63" s="198">
        <v>251</v>
      </c>
      <c r="E63" s="192"/>
      <c r="F63" s="189">
        <f t="shared" si="0"/>
        <v>765</v>
      </c>
      <c r="G63" s="190">
        <f t="shared" si="1"/>
        <v>255</v>
      </c>
      <c r="H63" s="191">
        <f t="shared" si="2"/>
        <v>1.4512824404310214</v>
      </c>
    </row>
    <row r="64" spans="1:8" ht="15">
      <c r="A64" s="205" t="s">
        <v>119</v>
      </c>
      <c r="B64" s="198">
        <v>123</v>
      </c>
      <c r="C64" s="198">
        <v>52</v>
      </c>
      <c r="D64" s="198">
        <v>55</v>
      </c>
      <c r="E64" s="192"/>
      <c r="F64" s="189">
        <f t="shared" si="0"/>
        <v>230</v>
      </c>
      <c r="G64" s="190">
        <f t="shared" si="1"/>
        <v>76.666666666666671</v>
      </c>
      <c r="H64" s="191">
        <f t="shared" si="2"/>
        <v>0.43633328274396727</v>
      </c>
    </row>
    <row r="65" spans="1:8" ht="15">
      <c r="A65" s="205" t="s">
        <v>120</v>
      </c>
      <c r="B65" s="198">
        <v>112</v>
      </c>
      <c r="C65" s="198">
        <v>60</v>
      </c>
      <c r="D65" s="198">
        <v>47</v>
      </c>
      <c r="E65" s="192"/>
      <c r="F65" s="189">
        <f t="shared" si="0"/>
        <v>219</v>
      </c>
      <c r="G65" s="190">
        <f t="shared" si="1"/>
        <v>73</v>
      </c>
      <c r="H65" s="191">
        <f t="shared" si="2"/>
        <v>0.41546516922142968</v>
      </c>
    </row>
    <row r="66" spans="1:8" ht="15">
      <c r="A66" s="205" t="s">
        <v>121</v>
      </c>
      <c r="B66" s="198">
        <v>1</v>
      </c>
      <c r="C66" s="198">
        <v>1</v>
      </c>
      <c r="D66" s="198">
        <v>2</v>
      </c>
      <c r="E66" s="192"/>
      <c r="F66" s="189">
        <f t="shared" si="0"/>
        <v>4</v>
      </c>
      <c r="G66" s="190">
        <f t="shared" si="1"/>
        <v>1.3333333333333333</v>
      </c>
      <c r="H66" s="191">
        <f t="shared" si="2"/>
        <v>7.5884049172863866E-3</v>
      </c>
    </row>
    <row r="67" spans="1:8" ht="15">
      <c r="A67" s="205" t="s">
        <v>122</v>
      </c>
      <c r="B67" s="198">
        <v>44</v>
      </c>
      <c r="C67" s="198">
        <v>34</v>
      </c>
      <c r="D67" s="198">
        <v>43</v>
      </c>
      <c r="E67" s="192"/>
      <c r="F67" s="189">
        <f t="shared" si="0"/>
        <v>121</v>
      </c>
      <c r="G67" s="190">
        <f t="shared" si="1"/>
        <v>40.333333333333336</v>
      </c>
      <c r="H67" s="191">
        <f t="shared" si="2"/>
        <v>0.22954924874791319</v>
      </c>
    </row>
    <row r="68" spans="1:8" ht="15">
      <c r="A68" s="205" t="s">
        <v>123</v>
      </c>
      <c r="B68" s="198">
        <v>4</v>
      </c>
      <c r="C68" s="198">
        <v>20</v>
      </c>
      <c r="D68" s="198">
        <v>5</v>
      </c>
      <c r="E68" s="192"/>
      <c r="F68" s="189">
        <f t="shared" si="0"/>
        <v>29</v>
      </c>
      <c r="G68" s="190">
        <f t="shared" si="1"/>
        <v>9.6666666666666661</v>
      </c>
      <c r="H68" s="191">
        <f t="shared" si="2"/>
        <v>5.5015935650326302E-2</v>
      </c>
    </row>
    <row r="69" spans="1:8" ht="15">
      <c r="A69" s="205" t="s">
        <v>124</v>
      </c>
      <c r="B69" s="198">
        <v>0</v>
      </c>
      <c r="C69" s="198">
        <v>0</v>
      </c>
      <c r="D69" s="198">
        <v>0</v>
      </c>
      <c r="E69" s="192"/>
      <c r="F69" s="189">
        <f t="shared" ref="F69:F132" si="3">SUM(B69:E69)</f>
        <v>0</v>
      </c>
      <c r="G69" s="190">
        <f t="shared" ref="G69:G132" si="4">AVERAGE(B69:E69)</f>
        <v>0</v>
      </c>
      <c r="H69" s="191">
        <f t="shared" ref="H69:H132" si="5">(F69/$F$259)*100</f>
        <v>0</v>
      </c>
    </row>
    <row r="70" spans="1:8" ht="15">
      <c r="A70" s="205" t="s">
        <v>125</v>
      </c>
      <c r="B70" s="198">
        <v>0</v>
      </c>
      <c r="C70" s="198">
        <v>0</v>
      </c>
      <c r="D70" s="198">
        <v>0</v>
      </c>
      <c r="E70" s="192"/>
      <c r="F70" s="189">
        <f t="shared" si="3"/>
        <v>0</v>
      </c>
      <c r="G70" s="190">
        <f t="shared" si="4"/>
        <v>0</v>
      </c>
      <c r="H70" s="191">
        <f t="shared" si="5"/>
        <v>0</v>
      </c>
    </row>
    <row r="71" spans="1:8" ht="15">
      <c r="A71" s="205" t="s">
        <v>126</v>
      </c>
      <c r="B71" s="198">
        <v>50</v>
      </c>
      <c r="C71" s="198">
        <v>57</v>
      </c>
      <c r="D71" s="198">
        <v>43</v>
      </c>
      <c r="E71" s="192"/>
      <c r="F71" s="189">
        <f t="shared" si="3"/>
        <v>150</v>
      </c>
      <c r="G71" s="190">
        <f t="shared" si="4"/>
        <v>50</v>
      </c>
      <c r="H71" s="191">
        <f t="shared" si="5"/>
        <v>0.28456518439823952</v>
      </c>
    </row>
    <row r="72" spans="1:8" ht="15">
      <c r="A72" s="205" t="s">
        <v>127</v>
      </c>
      <c r="B72" s="198">
        <v>141</v>
      </c>
      <c r="C72" s="198">
        <v>124</v>
      </c>
      <c r="D72" s="198">
        <v>71</v>
      </c>
      <c r="E72" s="192"/>
      <c r="F72" s="189">
        <f t="shared" si="3"/>
        <v>336</v>
      </c>
      <c r="G72" s="190">
        <f t="shared" si="4"/>
        <v>112</v>
      </c>
      <c r="H72" s="191">
        <f t="shared" si="5"/>
        <v>0.63742601305205648</v>
      </c>
    </row>
    <row r="73" spans="1:8" ht="15">
      <c r="A73" s="205" t="s">
        <v>128</v>
      </c>
      <c r="B73" s="198">
        <v>6</v>
      </c>
      <c r="C73" s="198">
        <v>7</v>
      </c>
      <c r="D73" s="198">
        <v>5</v>
      </c>
      <c r="E73" s="192"/>
      <c r="F73" s="189">
        <f t="shared" si="3"/>
        <v>18</v>
      </c>
      <c r="G73" s="190">
        <f t="shared" si="4"/>
        <v>6</v>
      </c>
      <c r="H73" s="191">
        <f t="shared" si="5"/>
        <v>3.4147822127788739E-2</v>
      </c>
    </row>
    <row r="74" spans="1:8" ht="15">
      <c r="A74" s="205" t="s">
        <v>129</v>
      </c>
      <c r="B74" s="198">
        <v>27</v>
      </c>
      <c r="C74" s="198">
        <v>25</v>
      </c>
      <c r="D74" s="198">
        <v>11</v>
      </c>
      <c r="E74" s="192"/>
      <c r="F74" s="189">
        <f t="shared" si="3"/>
        <v>63</v>
      </c>
      <c r="G74" s="190">
        <f t="shared" si="4"/>
        <v>21</v>
      </c>
      <c r="H74" s="191">
        <f t="shared" si="5"/>
        <v>0.1195173774472606</v>
      </c>
    </row>
    <row r="75" spans="1:8" ht="15">
      <c r="A75" s="205" t="s">
        <v>130</v>
      </c>
      <c r="B75" s="198">
        <v>0</v>
      </c>
      <c r="C75" s="198">
        <v>1</v>
      </c>
      <c r="D75" s="198">
        <v>0</v>
      </c>
      <c r="E75" s="192"/>
      <c r="F75" s="189">
        <f t="shared" si="3"/>
        <v>1</v>
      </c>
      <c r="G75" s="190">
        <f t="shared" si="4"/>
        <v>0.33333333333333331</v>
      </c>
      <c r="H75" s="191">
        <f t="shared" si="5"/>
        <v>1.8971012293215966E-3</v>
      </c>
    </row>
    <row r="76" spans="1:8" ht="15">
      <c r="A76" s="205" t="s">
        <v>131</v>
      </c>
      <c r="B76" s="198">
        <v>48</v>
      </c>
      <c r="C76" s="198">
        <v>46</v>
      </c>
      <c r="D76" s="198">
        <v>30</v>
      </c>
      <c r="E76" s="192"/>
      <c r="F76" s="189">
        <f t="shared" si="3"/>
        <v>124</v>
      </c>
      <c r="G76" s="190">
        <f t="shared" si="4"/>
        <v>41.333333333333336</v>
      </c>
      <c r="H76" s="191">
        <f t="shared" si="5"/>
        <v>0.23524055243587796</v>
      </c>
    </row>
    <row r="77" spans="1:8" ht="15">
      <c r="A77" s="205" t="s">
        <v>132</v>
      </c>
      <c r="B77" s="198">
        <v>23</v>
      </c>
      <c r="C77" s="198">
        <v>19</v>
      </c>
      <c r="D77" s="198">
        <v>11</v>
      </c>
      <c r="E77" s="192"/>
      <c r="F77" s="189">
        <f t="shared" si="3"/>
        <v>53</v>
      </c>
      <c r="G77" s="190">
        <f t="shared" si="4"/>
        <v>17.666666666666668</v>
      </c>
      <c r="H77" s="191">
        <f t="shared" si="5"/>
        <v>0.10054636515404462</v>
      </c>
    </row>
    <row r="78" spans="1:8" ht="15">
      <c r="A78" s="205" t="s">
        <v>133</v>
      </c>
      <c r="B78" s="198">
        <v>35</v>
      </c>
      <c r="C78" s="198">
        <v>23</v>
      </c>
      <c r="D78" s="198">
        <v>36</v>
      </c>
      <c r="E78" s="192"/>
      <c r="F78" s="189">
        <f t="shared" si="3"/>
        <v>94</v>
      </c>
      <c r="G78" s="190">
        <f t="shared" si="4"/>
        <v>31.333333333333332</v>
      </c>
      <c r="H78" s="191">
        <f t="shared" si="5"/>
        <v>0.17832751555623008</v>
      </c>
    </row>
    <row r="79" spans="1:8" ht="15">
      <c r="A79" s="205" t="s">
        <v>134</v>
      </c>
      <c r="B79" s="198">
        <v>202</v>
      </c>
      <c r="C79" s="198">
        <v>308</v>
      </c>
      <c r="D79" s="198">
        <v>247</v>
      </c>
      <c r="E79" s="192"/>
      <c r="F79" s="189">
        <f t="shared" si="3"/>
        <v>757</v>
      </c>
      <c r="G79" s="190">
        <f t="shared" si="4"/>
        <v>252.33333333333334</v>
      </c>
      <c r="H79" s="191">
        <f t="shared" si="5"/>
        <v>1.4361056305964488</v>
      </c>
    </row>
    <row r="80" spans="1:8" ht="15">
      <c r="A80" s="205" t="s">
        <v>135</v>
      </c>
      <c r="B80" s="198">
        <v>221</v>
      </c>
      <c r="C80" s="198">
        <v>152</v>
      </c>
      <c r="D80" s="198">
        <v>147</v>
      </c>
      <c r="E80" s="192"/>
      <c r="F80" s="189">
        <f t="shared" si="3"/>
        <v>520</v>
      </c>
      <c r="G80" s="190">
        <f t="shared" si="4"/>
        <v>173.33333333333334</v>
      </c>
      <c r="H80" s="191">
        <f t="shared" si="5"/>
        <v>0.9864926392472303</v>
      </c>
    </row>
    <row r="81" spans="1:8" ht="15">
      <c r="A81" s="205" t="s">
        <v>136</v>
      </c>
      <c r="B81" s="198">
        <v>45</v>
      </c>
      <c r="C81" s="198">
        <v>47</v>
      </c>
      <c r="D81" s="198">
        <v>39</v>
      </c>
      <c r="E81" s="192"/>
      <c r="F81" s="189">
        <f t="shared" si="3"/>
        <v>131</v>
      </c>
      <c r="G81" s="190">
        <f t="shared" si="4"/>
        <v>43.666666666666664</v>
      </c>
      <c r="H81" s="191">
        <f t="shared" si="5"/>
        <v>0.24852026104112915</v>
      </c>
    </row>
    <row r="82" spans="1:8" ht="15">
      <c r="A82" s="205" t="s">
        <v>137</v>
      </c>
      <c r="B82" s="198">
        <v>32</v>
      </c>
      <c r="C82" s="198">
        <v>48</v>
      </c>
      <c r="D82" s="198">
        <v>49</v>
      </c>
      <c r="E82" s="192"/>
      <c r="F82" s="189">
        <f t="shared" si="3"/>
        <v>129</v>
      </c>
      <c r="G82" s="190">
        <f t="shared" si="4"/>
        <v>43</v>
      </c>
      <c r="H82" s="191">
        <f t="shared" si="5"/>
        <v>0.24472605858248597</v>
      </c>
    </row>
    <row r="83" spans="1:8" ht="15">
      <c r="A83" s="205" t="s">
        <v>138</v>
      </c>
      <c r="B83" s="198">
        <v>1</v>
      </c>
      <c r="C83" s="198">
        <v>0</v>
      </c>
      <c r="D83" s="198">
        <v>0</v>
      </c>
      <c r="E83" s="192"/>
      <c r="F83" s="189">
        <f t="shared" si="3"/>
        <v>1</v>
      </c>
      <c r="G83" s="190">
        <f t="shared" si="4"/>
        <v>0.33333333333333331</v>
      </c>
      <c r="H83" s="191">
        <f t="shared" si="5"/>
        <v>1.8971012293215966E-3</v>
      </c>
    </row>
    <row r="84" spans="1:8" ht="15">
      <c r="A84" s="205" t="s">
        <v>139</v>
      </c>
      <c r="B84" s="198">
        <v>125</v>
      </c>
      <c r="C84" s="198">
        <v>44</v>
      </c>
      <c r="D84" s="198">
        <v>36</v>
      </c>
      <c r="E84" s="192"/>
      <c r="F84" s="189">
        <f t="shared" si="3"/>
        <v>205</v>
      </c>
      <c r="G84" s="190">
        <f t="shared" si="4"/>
        <v>68.333333333333329</v>
      </c>
      <c r="H84" s="191">
        <f t="shared" si="5"/>
        <v>0.38890575201092731</v>
      </c>
    </row>
    <row r="85" spans="1:8" ht="15">
      <c r="A85" s="205" t="s">
        <v>140</v>
      </c>
      <c r="B85" s="198">
        <v>107</v>
      </c>
      <c r="C85" s="198">
        <v>63</v>
      </c>
      <c r="D85" s="198">
        <v>13</v>
      </c>
      <c r="E85" s="192"/>
      <c r="F85" s="189">
        <f t="shared" si="3"/>
        <v>183</v>
      </c>
      <c r="G85" s="190">
        <f t="shared" si="4"/>
        <v>61</v>
      </c>
      <c r="H85" s="191">
        <f t="shared" si="5"/>
        <v>0.34716952496585218</v>
      </c>
    </row>
    <row r="86" spans="1:8" ht="15">
      <c r="A86" s="205" t="s">
        <v>141</v>
      </c>
      <c r="B86" s="198">
        <v>11</v>
      </c>
      <c r="C86" s="198">
        <v>16</v>
      </c>
      <c r="D86" s="198">
        <v>13</v>
      </c>
      <c r="E86" s="192"/>
      <c r="F86" s="189">
        <f t="shared" si="3"/>
        <v>40</v>
      </c>
      <c r="G86" s="190">
        <f t="shared" si="4"/>
        <v>13.333333333333334</v>
      </c>
      <c r="H86" s="191">
        <f t="shared" si="5"/>
        <v>7.5884049172863857E-2</v>
      </c>
    </row>
    <row r="87" spans="1:8" ht="15">
      <c r="A87" s="205" t="s">
        <v>142</v>
      </c>
      <c r="B87" s="198">
        <v>2</v>
      </c>
      <c r="C87" s="198">
        <v>3</v>
      </c>
      <c r="D87" s="198">
        <v>1</v>
      </c>
      <c r="E87" s="192"/>
      <c r="F87" s="189">
        <f t="shared" si="3"/>
        <v>6</v>
      </c>
      <c r="G87" s="190">
        <f t="shared" si="4"/>
        <v>2</v>
      </c>
      <c r="H87" s="191">
        <f t="shared" si="5"/>
        <v>1.1382607375929579E-2</v>
      </c>
    </row>
    <row r="88" spans="1:8" ht="15">
      <c r="A88" s="205" t="s">
        <v>143</v>
      </c>
      <c r="B88" s="198">
        <v>5</v>
      </c>
      <c r="C88" s="198">
        <v>2</v>
      </c>
      <c r="D88" s="198">
        <v>1</v>
      </c>
      <c r="E88" s="192"/>
      <c r="F88" s="189">
        <f t="shared" si="3"/>
        <v>8</v>
      </c>
      <c r="G88" s="190">
        <f t="shared" si="4"/>
        <v>2.6666666666666665</v>
      </c>
      <c r="H88" s="191">
        <f t="shared" si="5"/>
        <v>1.5176809834572773E-2</v>
      </c>
    </row>
    <row r="89" spans="1:8" ht="15">
      <c r="A89" s="205" t="s">
        <v>144</v>
      </c>
      <c r="B89" s="198">
        <v>0</v>
      </c>
      <c r="C89" s="198">
        <v>0</v>
      </c>
      <c r="D89" s="198">
        <v>0</v>
      </c>
      <c r="E89" s="192"/>
      <c r="F89" s="189">
        <f t="shared" si="3"/>
        <v>0</v>
      </c>
      <c r="G89" s="190">
        <f t="shared" si="4"/>
        <v>0</v>
      </c>
      <c r="H89" s="191">
        <f t="shared" si="5"/>
        <v>0</v>
      </c>
    </row>
    <row r="90" spans="1:8" ht="15">
      <c r="A90" s="205" t="s">
        <v>145</v>
      </c>
      <c r="B90" s="198">
        <v>4</v>
      </c>
      <c r="C90" s="198">
        <v>2</v>
      </c>
      <c r="D90" s="198">
        <v>2</v>
      </c>
      <c r="E90" s="192"/>
      <c r="F90" s="189">
        <f t="shared" si="3"/>
        <v>8</v>
      </c>
      <c r="G90" s="190">
        <f t="shared" si="4"/>
        <v>2.6666666666666665</v>
      </c>
      <c r="H90" s="191">
        <f t="shared" si="5"/>
        <v>1.5176809834572773E-2</v>
      </c>
    </row>
    <row r="91" spans="1:8" ht="15">
      <c r="A91" s="205" t="s">
        <v>146</v>
      </c>
      <c r="B91" s="198">
        <v>0</v>
      </c>
      <c r="C91" s="198">
        <v>0</v>
      </c>
      <c r="D91" s="198">
        <v>1</v>
      </c>
      <c r="E91" s="192"/>
      <c r="F91" s="189">
        <f t="shared" si="3"/>
        <v>1</v>
      </c>
      <c r="G91" s="190">
        <f t="shared" si="4"/>
        <v>0.33333333333333331</v>
      </c>
      <c r="H91" s="191">
        <f t="shared" si="5"/>
        <v>1.8971012293215966E-3</v>
      </c>
    </row>
    <row r="92" spans="1:8" ht="15">
      <c r="A92" s="205" t="s">
        <v>147</v>
      </c>
      <c r="B92" s="198">
        <v>0</v>
      </c>
      <c r="C92" s="198">
        <v>0</v>
      </c>
      <c r="D92" s="198">
        <v>1</v>
      </c>
      <c r="E92" s="192"/>
      <c r="F92" s="189">
        <f t="shared" si="3"/>
        <v>1</v>
      </c>
      <c r="G92" s="190">
        <f t="shared" si="4"/>
        <v>0.33333333333333331</v>
      </c>
      <c r="H92" s="191">
        <f t="shared" si="5"/>
        <v>1.8971012293215966E-3</v>
      </c>
    </row>
    <row r="93" spans="1:8" ht="15">
      <c r="A93" s="205" t="s">
        <v>148</v>
      </c>
      <c r="B93" s="198">
        <v>3</v>
      </c>
      <c r="C93" s="198">
        <v>5</v>
      </c>
      <c r="D93" s="198">
        <v>14</v>
      </c>
      <c r="E93" s="192"/>
      <c r="F93" s="189">
        <f t="shared" si="3"/>
        <v>22</v>
      </c>
      <c r="G93" s="190">
        <f t="shared" si="4"/>
        <v>7.333333333333333</v>
      </c>
      <c r="H93" s="191">
        <f t="shared" si="5"/>
        <v>4.1736227045075125E-2</v>
      </c>
    </row>
    <row r="94" spans="1:8" ht="15">
      <c r="A94" s="205" t="s">
        <v>149</v>
      </c>
      <c r="B94" s="198">
        <v>0</v>
      </c>
      <c r="C94" s="198">
        <v>0</v>
      </c>
      <c r="D94" s="198">
        <v>1</v>
      </c>
      <c r="E94" s="188"/>
      <c r="F94" s="189">
        <f t="shared" si="3"/>
        <v>1</v>
      </c>
      <c r="G94" s="190">
        <f t="shared" si="4"/>
        <v>0.33333333333333331</v>
      </c>
      <c r="H94" s="191">
        <f t="shared" si="5"/>
        <v>1.8971012293215966E-3</v>
      </c>
    </row>
    <row r="95" spans="1:8" ht="15">
      <c r="A95" s="205" t="s">
        <v>150</v>
      </c>
      <c r="B95" s="198">
        <v>0</v>
      </c>
      <c r="C95" s="198">
        <v>1</v>
      </c>
      <c r="D95" s="198">
        <v>1</v>
      </c>
      <c r="E95" s="192"/>
      <c r="F95" s="189">
        <f t="shared" si="3"/>
        <v>2</v>
      </c>
      <c r="G95" s="190">
        <f t="shared" si="4"/>
        <v>0.66666666666666663</v>
      </c>
      <c r="H95" s="191">
        <f t="shared" si="5"/>
        <v>3.7942024586431933E-3</v>
      </c>
    </row>
    <row r="96" spans="1:8" ht="15">
      <c r="A96" s="205" t="s">
        <v>151</v>
      </c>
      <c r="B96" s="198">
        <v>0</v>
      </c>
      <c r="C96" s="198">
        <v>0</v>
      </c>
      <c r="D96" s="198">
        <v>0</v>
      </c>
      <c r="E96" s="192"/>
      <c r="F96" s="189">
        <f t="shared" si="3"/>
        <v>0</v>
      </c>
      <c r="G96" s="190">
        <f t="shared" si="4"/>
        <v>0</v>
      </c>
      <c r="H96" s="191">
        <f t="shared" si="5"/>
        <v>0</v>
      </c>
    </row>
    <row r="97" spans="1:8" ht="15">
      <c r="A97" s="205" t="s">
        <v>152</v>
      </c>
      <c r="B97" s="198">
        <v>1</v>
      </c>
      <c r="C97" s="198">
        <v>1</v>
      </c>
      <c r="D97" s="198">
        <v>0</v>
      </c>
      <c r="E97" s="192"/>
      <c r="F97" s="189">
        <f t="shared" si="3"/>
        <v>2</v>
      </c>
      <c r="G97" s="190">
        <f t="shared" si="4"/>
        <v>0.66666666666666663</v>
      </c>
      <c r="H97" s="191">
        <f t="shared" si="5"/>
        <v>3.7942024586431933E-3</v>
      </c>
    </row>
    <row r="98" spans="1:8" ht="15">
      <c r="A98" s="205" t="s">
        <v>153</v>
      </c>
      <c r="B98" s="198">
        <v>3</v>
      </c>
      <c r="C98" s="198">
        <v>1</v>
      </c>
      <c r="D98" s="198">
        <v>2</v>
      </c>
      <c r="E98" s="192"/>
      <c r="F98" s="189">
        <f t="shared" si="3"/>
        <v>6</v>
      </c>
      <c r="G98" s="190">
        <f t="shared" si="4"/>
        <v>2</v>
      </c>
      <c r="H98" s="191">
        <f t="shared" si="5"/>
        <v>1.1382607375929579E-2</v>
      </c>
    </row>
    <row r="99" spans="1:8" ht="15">
      <c r="A99" s="205" t="s">
        <v>154</v>
      </c>
      <c r="B99" s="198">
        <v>0</v>
      </c>
      <c r="C99" s="198">
        <v>1</v>
      </c>
      <c r="D99" s="198">
        <v>0</v>
      </c>
      <c r="E99" s="188"/>
      <c r="F99" s="189">
        <f t="shared" si="3"/>
        <v>1</v>
      </c>
      <c r="G99" s="190">
        <f t="shared" si="4"/>
        <v>0.33333333333333331</v>
      </c>
      <c r="H99" s="191">
        <f t="shared" si="5"/>
        <v>1.8971012293215966E-3</v>
      </c>
    </row>
    <row r="100" spans="1:8" ht="15">
      <c r="A100" s="205" t="s">
        <v>155</v>
      </c>
      <c r="B100" s="198">
        <v>1</v>
      </c>
      <c r="C100" s="198">
        <v>0</v>
      </c>
      <c r="D100" s="198">
        <v>1</v>
      </c>
      <c r="E100" s="192"/>
      <c r="F100" s="189">
        <f t="shared" si="3"/>
        <v>2</v>
      </c>
      <c r="G100" s="190">
        <f t="shared" si="4"/>
        <v>0.66666666666666663</v>
      </c>
      <c r="H100" s="191">
        <f t="shared" si="5"/>
        <v>3.7942024586431933E-3</v>
      </c>
    </row>
    <row r="101" spans="1:8" ht="15">
      <c r="A101" s="205" t="s">
        <v>156</v>
      </c>
      <c r="B101" s="198">
        <v>2</v>
      </c>
      <c r="C101" s="198">
        <v>1</v>
      </c>
      <c r="D101" s="198">
        <v>0</v>
      </c>
      <c r="E101" s="192"/>
      <c r="F101" s="189">
        <f t="shared" si="3"/>
        <v>3</v>
      </c>
      <c r="G101" s="190">
        <f t="shared" si="4"/>
        <v>1</v>
      </c>
      <c r="H101" s="191">
        <f t="shared" si="5"/>
        <v>5.6913036879647893E-3</v>
      </c>
    </row>
    <row r="102" spans="1:8" ht="15">
      <c r="A102" s="205" t="s">
        <v>157</v>
      </c>
      <c r="B102" s="198">
        <v>0</v>
      </c>
      <c r="C102" s="198">
        <v>2</v>
      </c>
      <c r="D102" s="198">
        <v>0</v>
      </c>
      <c r="E102" s="188"/>
      <c r="F102" s="189">
        <f t="shared" si="3"/>
        <v>2</v>
      </c>
      <c r="G102" s="190">
        <f t="shared" si="4"/>
        <v>0.66666666666666663</v>
      </c>
      <c r="H102" s="191">
        <f t="shared" si="5"/>
        <v>3.7942024586431933E-3</v>
      </c>
    </row>
    <row r="103" spans="1:8" ht="15">
      <c r="A103" s="197" t="s">
        <v>158</v>
      </c>
      <c r="B103" s="198">
        <v>1</v>
      </c>
      <c r="C103" s="198">
        <v>0</v>
      </c>
      <c r="D103" s="198">
        <v>0</v>
      </c>
      <c r="E103" s="192"/>
      <c r="F103" s="189">
        <f t="shared" si="3"/>
        <v>1</v>
      </c>
      <c r="G103" s="190">
        <f t="shared" si="4"/>
        <v>0.33333333333333331</v>
      </c>
      <c r="H103" s="191">
        <f t="shared" si="5"/>
        <v>1.8971012293215966E-3</v>
      </c>
    </row>
    <row r="104" spans="1:8" ht="15">
      <c r="A104" s="197" t="s">
        <v>159</v>
      </c>
      <c r="B104" s="198">
        <v>4</v>
      </c>
      <c r="C104" s="198">
        <v>0</v>
      </c>
      <c r="D104" s="198">
        <v>1</v>
      </c>
      <c r="E104" s="192"/>
      <c r="F104" s="189">
        <f t="shared" si="3"/>
        <v>5</v>
      </c>
      <c r="G104" s="190">
        <f t="shared" si="4"/>
        <v>1.6666666666666667</v>
      </c>
      <c r="H104" s="191">
        <f t="shared" si="5"/>
        <v>9.4855061466079822E-3</v>
      </c>
    </row>
    <row r="105" spans="1:8" ht="15">
      <c r="A105" s="197" t="s">
        <v>160</v>
      </c>
      <c r="B105" s="198">
        <v>1</v>
      </c>
      <c r="C105" s="198">
        <v>0</v>
      </c>
      <c r="D105" s="198">
        <v>0</v>
      </c>
      <c r="E105" s="188"/>
      <c r="F105" s="189">
        <f t="shared" si="3"/>
        <v>1</v>
      </c>
      <c r="G105" s="190">
        <f t="shared" si="4"/>
        <v>0.33333333333333331</v>
      </c>
      <c r="H105" s="191">
        <f t="shared" si="5"/>
        <v>1.8971012293215966E-3</v>
      </c>
    </row>
    <row r="106" spans="1:8" ht="15">
      <c r="A106" s="197" t="s">
        <v>161</v>
      </c>
      <c r="B106" s="198">
        <v>1</v>
      </c>
      <c r="C106" s="198">
        <v>1</v>
      </c>
      <c r="D106" s="198">
        <v>0</v>
      </c>
      <c r="E106" s="188"/>
      <c r="F106" s="189">
        <f t="shared" si="3"/>
        <v>2</v>
      </c>
      <c r="G106" s="190">
        <f t="shared" si="4"/>
        <v>0.66666666666666663</v>
      </c>
      <c r="H106" s="191">
        <f t="shared" si="5"/>
        <v>3.7942024586431933E-3</v>
      </c>
    </row>
    <row r="107" spans="1:8" ht="15">
      <c r="A107" s="205" t="s">
        <v>162</v>
      </c>
      <c r="B107" s="198">
        <v>4</v>
      </c>
      <c r="C107" s="198">
        <v>1</v>
      </c>
      <c r="D107" s="198">
        <v>0</v>
      </c>
      <c r="E107" s="192"/>
      <c r="F107" s="189">
        <f t="shared" si="3"/>
        <v>5</v>
      </c>
      <c r="G107" s="190">
        <f t="shared" si="4"/>
        <v>1.6666666666666667</v>
      </c>
      <c r="H107" s="191">
        <f t="shared" si="5"/>
        <v>9.4855061466079822E-3</v>
      </c>
    </row>
    <row r="108" spans="1:8" ht="15">
      <c r="A108" s="205" t="s">
        <v>163</v>
      </c>
      <c r="B108" s="198">
        <v>0</v>
      </c>
      <c r="C108" s="198">
        <v>0</v>
      </c>
      <c r="D108" s="198">
        <v>2</v>
      </c>
      <c r="E108" s="192"/>
      <c r="F108" s="189">
        <f t="shared" si="3"/>
        <v>2</v>
      </c>
      <c r="G108" s="190">
        <f t="shared" si="4"/>
        <v>0.66666666666666663</v>
      </c>
      <c r="H108" s="191">
        <f t="shared" si="5"/>
        <v>3.7942024586431933E-3</v>
      </c>
    </row>
    <row r="109" spans="1:8" ht="15">
      <c r="A109" s="205" t="s">
        <v>164</v>
      </c>
      <c r="B109" s="198">
        <v>0</v>
      </c>
      <c r="C109" s="198">
        <v>0</v>
      </c>
      <c r="D109" s="198">
        <v>0</v>
      </c>
      <c r="E109" s="192"/>
      <c r="F109" s="189">
        <f t="shared" si="3"/>
        <v>0</v>
      </c>
      <c r="G109" s="190">
        <f t="shared" si="4"/>
        <v>0</v>
      </c>
      <c r="H109" s="191">
        <f t="shared" si="5"/>
        <v>0</v>
      </c>
    </row>
    <row r="110" spans="1:8" ht="15">
      <c r="A110" s="205" t="s">
        <v>165</v>
      </c>
      <c r="B110" s="198">
        <v>1</v>
      </c>
      <c r="C110" s="198">
        <v>0</v>
      </c>
      <c r="D110" s="198">
        <v>0</v>
      </c>
      <c r="E110" s="192"/>
      <c r="F110" s="189">
        <f t="shared" si="3"/>
        <v>1</v>
      </c>
      <c r="G110" s="190">
        <f t="shared" si="4"/>
        <v>0.33333333333333331</v>
      </c>
      <c r="H110" s="191">
        <f t="shared" si="5"/>
        <v>1.8971012293215966E-3</v>
      </c>
    </row>
    <row r="111" spans="1:8" ht="15">
      <c r="A111" s="205" t="s">
        <v>166</v>
      </c>
      <c r="B111" s="198">
        <v>1</v>
      </c>
      <c r="C111" s="198">
        <v>0</v>
      </c>
      <c r="D111" s="198">
        <v>0</v>
      </c>
      <c r="E111" s="192"/>
      <c r="F111" s="189">
        <f t="shared" si="3"/>
        <v>1</v>
      </c>
      <c r="G111" s="190">
        <f t="shared" si="4"/>
        <v>0.33333333333333331</v>
      </c>
      <c r="H111" s="191">
        <f t="shared" si="5"/>
        <v>1.8971012293215966E-3</v>
      </c>
    </row>
    <row r="112" spans="1:8" ht="15">
      <c r="A112" s="205" t="s">
        <v>167</v>
      </c>
      <c r="B112" s="198">
        <v>1</v>
      </c>
      <c r="C112" s="198">
        <v>0</v>
      </c>
      <c r="D112" s="198">
        <v>0</v>
      </c>
      <c r="E112" s="192"/>
      <c r="F112" s="189">
        <f t="shared" si="3"/>
        <v>1</v>
      </c>
      <c r="G112" s="190">
        <f t="shared" si="4"/>
        <v>0.33333333333333331</v>
      </c>
      <c r="H112" s="191">
        <f t="shared" si="5"/>
        <v>1.8971012293215966E-3</v>
      </c>
    </row>
    <row r="113" spans="1:8" ht="15">
      <c r="A113" s="205" t="s">
        <v>168</v>
      </c>
      <c r="B113" s="198">
        <v>1</v>
      </c>
      <c r="C113" s="198">
        <v>0</v>
      </c>
      <c r="D113" s="198">
        <v>0</v>
      </c>
      <c r="E113" s="192"/>
      <c r="F113" s="189">
        <f t="shared" si="3"/>
        <v>1</v>
      </c>
      <c r="G113" s="190">
        <f t="shared" si="4"/>
        <v>0.33333333333333331</v>
      </c>
      <c r="H113" s="191">
        <f t="shared" si="5"/>
        <v>1.8971012293215966E-3</v>
      </c>
    </row>
    <row r="114" spans="1:8" ht="15">
      <c r="A114" s="205" t="s">
        <v>169</v>
      </c>
      <c r="B114" s="198">
        <v>0</v>
      </c>
      <c r="C114" s="198">
        <v>0</v>
      </c>
      <c r="D114" s="198">
        <v>1</v>
      </c>
      <c r="E114" s="192"/>
      <c r="F114" s="189">
        <f t="shared" si="3"/>
        <v>1</v>
      </c>
      <c r="G114" s="190">
        <f t="shared" si="4"/>
        <v>0.33333333333333331</v>
      </c>
      <c r="H114" s="191">
        <f t="shared" si="5"/>
        <v>1.8971012293215966E-3</v>
      </c>
    </row>
    <row r="115" spans="1:8" ht="15">
      <c r="A115" s="205" t="s">
        <v>170</v>
      </c>
      <c r="B115" s="198">
        <v>0</v>
      </c>
      <c r="C115" s="198">
        <v>0</v>
      </c>
      <c r="D115" s="198">
        <v>2</v>
      </c>
      <c r="E115" s="192"/>
      <c r="F115" s="189">
        <f t="shared" si="3"/>
        <v>2</v>
      </c>
      <c r="G115" s="190">
        <f t="shared" si="4"/>
        <v>0.66666666666666663</v>
      </c>
      <c r="H115" s="191">
        <f t="shared" si="5"/>
        <v>3.7942024586431933E-3</v>
      </c>
    </row>
    <row r="116" spans="1:8" ht="15">
      <c r="A116" s="205" t="s">
        <v>171</v>
      </c>
      <c r="B116" s="198">
        <v>81</v>
      </c>
      <c r="C116" s="198">
        <v>50</v>
      </c>
      <c r="D116" s="198">
        <v>102</v>
      </c>
      <c r="E116" s="192"/>
      <c r="F116" s="189">
        <f t="shared" si="3"/>
        <v>233</v>
      </c>
      <c r="G116" s="190">
        <f t="shared" si="4"/>
        <v>77.666666666666671</v>
      </c>
      <c r="H116" s="191">
        <f t="shared" si="5"/>
        <v>0.44202458643193199</v>
      </c>
    </row>
    <row r="117" spans="1:8" ht="15">
      <c r="A117" s="205" t="s">
        <v>172</v>
      </c>
      <c r="B117" s="198">
        <v>125</v>
      </c>
      <c r="C117" s="198">
        <v>132</v>
      </c>
      <c r="D117" s="198">
        <v>127</v>
      </c>
      <c r="E117" s="192"/>
      <c r="F117" s="189">
        <f t="shared" si="3"/>
        <v>384</v>
      </c>
      <c r="G117" s="190">
        <f t="shared" si="4"/>
        <v>128</v>
      </c>
      <c r="H117" s="191">
        <f t="shared" si="5"/>
        <v>0.72848687205949303</v>
      </c>
    </row>
    <row r="118" spans="1:8" ht="15">
      <c r="A118" s="205" t="s">
        <v>173</v>
      </c>
      <c r="B118" s="198">
        <v>9</v>
      </c>
      <c r="C118" s="198">
        <v>13</v>
      </c>
      <c r="D118" s="198">
        <v>5</v>
      </c>
      <c r="E118" s="192"/>
      <c r="F118" s="189">
        <f t="shared" si="3"/>
        <v>27</v>
      </c>
      <c r="G118" s="190">
        <f t="shared" si="4"/>
        <v>9</v>
      </c>
      <c r="H118" s="191">
        <f t="shared" si="5"/>
        <v>5.1221733191683105E-2</v>
      </c>
    </row>
    <row r="119" spans="1:8" ht="15">
      <c r="A119" s="197" t="s">
        <v>174</v>
      </c>
      <c r="B119" s="198">
        <v>15</v>
      </c>
      <c r="C119" s="198">
        <v>13</v>
      </c>
      <c r="D119" s="198">
        <v>18</v>
      </c>
      <c r="E119" s="192"/>
      <c r="F119" s="189">
        <f t="shared" si="3"/>
        <v>46</v>
      </c>
      <c r="G119" s="190">
        <f t="shared" si="4"/>
        <v>15.333333333333334</v>
      </c>
      <c r="H119" s="191">
        <f t="shared" si="5"/>
        <v>8.7266656548793439E-2</v>
      </c>
    </row>
    <row r="120" spans="1:8" ht="15">
      <c r="A120" s="205" t="s">
        <v>175</v>
      </c>
      <c r="B120" s="198">
        <v>7</v>
      </c>
      <c r="C120" s="198">
        <v>2</v>
      </c>
      <c r="D120" s="198">
        <v>6</v>
      </c>
      <c r="E120" s="192"/>
      <c r="F120" s="189">
        <f t="shared" si="3"/>
        <v>15</v>
      </c>
      <c r="G120" s="190">
        <f t="shared" si="4"/>
        <v>5</v>
      </c>
      <c r="H120" s="191">
        <f t="shared" si="5"/>
        <v>2.8456518439823948E-2</v>
      </c>
    </row>
    <row r="121" spans="1:8" ht="15">
      <c r="A121" s="205" t="s">
        <v>176</v>
      </c>
      <c r="B121" s="198">
        <v>405</v>
      </c>
      <c r="C121" s="198">
        <v>282</v>
      </c>
      <c r="D121" s="198">
        <v>230</v>
      </c>
      <c r="E121" s="192"/>
      <c r="F121" s="189">
        <f t="shared" si="3"/>
        <v>917</v>
      </c>
      <c r="G121" s="190">
        <f t="shared" si="4"/>
        <v>305.66666666666669</v>
      </c>
      <c r="H121" s="191">
        <f t="shared" si="5"/>
        <v>1.739641827287904</v>
      </c>
    </row>
    <row r="122" spans="1:8" ht="15">
      <c r="A122" s="197" t="s">
        <v>177</v>
      </c>
      <c r="B122" s="198">
        <v>26</v>
      </c>
      <c r="C122" s="198">
        <v>17</v>
      </c>
      <c r="D122" s="198">
        <v>12</v>
      </c>
      <c r="E122" s="192"/>
      <c r="F122" s="189">
        <f t="shared" si="3"/>
        <v>55</v>
      </c>
      <c r="G122" s="190">
        <f t="shared" si="4"/>
        <v>18.333333333333332</v>
      </c>
      <c r="H122" s="191">
        <f t="shared" si="5"/>
        <v>0.10434056761268781</v>
      </c>
    </row>
    <row r="123" spans="1:8" ht="15">
      <c r="A123" s="197" t="s">
        <v>178</v>
      </c>
      <c r="B123" s="198">
        <v>0</v>
      </c>
      <c r="C123" s="198">
        <v>0</v>
      </c>
      <c r="D123" s="198">
        <v>0</v>
      </c>
      <c r="E123" s="192"/>
      <c r="F123" s="189">
        <f t="shared" si="3"/>
        <v>0</v>
      </c>
      <c r="G123" s="190">
        <f t="shared" si="4"/>
        <v>0</v>
      </c>
      <c r="H123" s="191">
        <f t="shared" si="5"/>
        <v>0</v>
      </c>
    </row>
    <row r="124" spans="1:8" ht="15">
      <c r="A124" s="205" t="s">
        <v>20</v>
      </c>
      <c r="B124" s="198">
        <v>275</v>
      </c>
      <c r="C124" s="198">
        <v>247</v>
      </c>
      <c r="D124" s="198">
        <v>243</v>
      </c>
      <c r="E124" s="192"/>
      <c r="F124" s="189">
        <f t="shared" si="3"/>
        <v>765</v>
      </c>
      <c r="G124" s="190">
        <f t="shared" si="4"/>
        <v>255</v>
      </c>
      <c r="H124" s="191">
        <f t="shared" si="5"/>
        <v>1.4512824404310214</v>
      </c>
    </row>
    <row r="125" spans="1:8" ht="15">
      <c r="A125" s="205" t="s">
        <v>179</v>
      </c>
      <c r="B125" s="198">
        <v>1</v>
      </c>
      <c r="C125" s="198">
        <v>2</v>
      </c>
      <c r="D125" s="198">
        <v>2</v>
      </c>
      <c r="E125" s="192"/>
      <c r="F125" s="189">
        <f t="shared" si="3"/>
        <v>5</v>
      </c>
      <c r="G125" s="190">
        <f t="shared" si="4"/>
        <v>1.6666666666666667</v>
      </c>
      <c r="H125" s="191">
        <f t="shared" si="5"/>
        <v>9.4855061466079822E-3</v>
      </c>
    </row>
    <row r="126" spans="1:8" ht="15">
      <c r="A126" s="205" t="s">
        <v>180</v>
      </c>
      <c r="B126" s="198">
        <v>1</v>
      </c>
      <c r="C126" s="198">
        <v>0</v>
      </c>
      <c r="D126" s="198">
        <v>0</v>
      </c>
      <c r="E126" s="192"/>
      <c r="F126" s="189">
        <f t="shared" si="3"/>
        <v>1</v>
      </c>
      <c r="G126" s="190">
        <f t="shared" si="4"/>
        <v>0.33333333333333331</v>
      </c>
      <c r="H126" s="191">
        <f t="shared" si="5"/>
        <v>1.8971012293215966E-3</v>
      </c>
    </row>
    <row r="127" spans="1:8" ht="15">
      <c r="A127" s="205" t="s">
        <v>181</v>
      </c>
      <c r="B127" s="198">
        <v>1</v>
      </c>
      <c r="C127" s="198">
        <v>1</v>
      </c>
      <c r="D127" s="198">
        <v>1</v>
      </c>
      <c r="E127" s="192"/>
      <c r="F127" s="189">
        <f t="shared" si="3"/>
        <v>3</v>
      </c>
      <c r="G127" s="190">
        <f t="shared" si="4"/>
        <v>1</v>
      </c>
      <c r="H127" s="191">
        <f t="shared" si="5"/>
        <v>5.6913036879647893E-3</v>
      </c>
    </row>
    <row r="128" spans="1:8" ht="15">
      <c r="A128" s="205" t="s">
        <v>182</v>
      </c>
      <c r="B128" s="198">
        <v>424</v>
      </c>
      <c r="C128" s="198">
        <v>458</v>
      </c>
      <c r="D128" s="198">
        <v>554</v>
      </c>
      <c r="E128" s="192"/>
      <c r="F128" s="189">
        <f t="shared" si="3"/>
        <v>1436</v>
      </c>
      <c r="G128" s="190">
        <f t="shared" si="4"/>
        <v>478.66666666666669</v>
      </c>
      <c r="H128" s="191">
        <f t="shared" si="5"/>
        <v>2.7242373653058127</v>
      </c>
    </row>
    <row r="129" spans="1:8" ht="15">
      <c r="A129" s="205" t="s">
        <v>183</v>
      </c>
      <c r="B129" s="198">
        <v>277</v>
      </c>
      <c r="C129" s="198">
        <v>296</v>
      </c>
      <c r="D129" s="198">
        <v>240</v>
      </c>
      <c r="E129" s="192"/>
      <c r="F129" s="189">
        <f t="shared" si="3"/>
        <v>813</v>
      </c>
      <c r="G129" s="190">
        <f t="shared" si="4"/>
        <v>271</v>
      </c>
      <c r="H129" s="191">
        <f t="shared" si="5"/>
        <v>1.542343299438458</v>
      </c>
    </row>
    <row r="130" spans="1:8" ht="15">
      <c r="A130" s="205" t="s">
        <v>184</v>
      </c>
      <c r="B130" s="198">
        <v>0</v>
      </c>
      <c r="C130" s="198">
        <v>0</v>
      </c>
      <c r="D130" s="198">
        <v>0</v>
      </c>
      <c r="E130" s="192"/>
      <c r="F130" s="189">
        <f t="shared" si="3"/>
        <v>0</v>
      </c>
      <c r="G130" s="190">
        <f t="shared" si="4"/>
        <v>0</v>
      </c>
      <c r="H130" s="191">
        <f t="shared" si="5"/>
        <v>0</v>
      </c>
    </row>
    <row r="131" spans="1:8" ht="15">
      <c r="A131" s="205" t="s">
        <v>185</v>
      </c>
      <c r="B131" s="198">
        <v>33</v>
      </c>
      <c r="C131" s="198">
        <v>38</v>
      </c>
      <c r="D131" s="198">
        <v>37</v>
      </c>
      <c r="E131" s="192"/>
      <c r="F131" s="189">
        <f t="shared" si="3"/>
        <v>108</v>
      </c>
      <c r="G131" s="190">
        <f t="shared" si="4"/>
        <v>36</v>
      </c>
      <c r="H131" s="191">
        <f t="shared" si="5"/>
        <v>0.20488693276673242</v>
      </c>
    </row>
    <row r="132" spans="1:8" ht="15">
      <c r="A132" s="205" t="s">
        <v>186</v>
      </c>
      <c r="B132" s="198">
        <v>0</v>
      </c>
      <c r="C132" s="198">
        <v>0</v>
      </c>
      <c r="D132" s="198">
        <v>0</v>
      </c>
      <c r="E132" s="192"/>
      <c r="F132" s="189">
        <f t="shared" si="3"/>
        <v>0</v>
      </c>
      <c r="G132" s="190">
        <f t="shared" si="4"/>
        <v>0</v>
      </c>
      <c r="H132" s="191">
        <f t="shared" si="5"/>
        <v>0</v>
      </c>
    </row>
    <row r="133" spans="1:8" ht="15">
      <c r="A133" s="205" t="s">
        <v>187</v>
      </c>
      <c r="B133" s="198">
        <v>137</v>
      </c>
      <c r="C133" s="198">
        <v>120</v>
      </c>
      <c r="D133" s="198">
        <v>154</v>
      </c>
      <c r="E133" s="192"/>
      <c r="F133" s="189">
        <f t="shared" ref="F133:F196" si="6">SUM(B133:E133)</f>
        <v>411</v>
      </c>
      <c r="G133" s="190">
        <f t="shared" ref="G133:G196" si="7">AVERAGE(B133:E133)</f>
        <v>137</v>
      </c>
      <c r="H133" s="191">
        <f t="shared" ref="H133:H196" si="8">(F133/$F$259)*100</f>
        <v>0.77970860525117625</v>
      </c>
    </row>
    <row r="134" spans="1:8" ht="15">
      <c r="A134" s="205" t="s">
        <v>188</v>
      </c>
      <c r="B134" s="198">
        <v>5</v>
      </c>
      <c r="C134" s="198">
        <v>4</v>
      </c>
      <c r="D134" s="198">
        <v>8</v>
      </c>
      <c r="E134" s="192"/>
      <c r="F134" s="189">
        <f t="shared" si="6"/>
        <v>17</v>
      </c>
      <c r="G134" s="190">
        <f t="shared" si="7"/>
        <v>5.666666666666667</v>
      </c>
      <c r="H134" s="191">
        <f t="shared" si="8"/>
        <v>3.2250720898467138E-2</v>
      </c>
    </row>
    <row r="135" spans="1:8" ht="15">
      <c r="A135" s="205" t="s">
        <v>189</v>
      </c>
      <c r="B135" s="198">
        <v>0</v>
      </c>
      <c r="C135" s="198">
        <v>0</v>
      </c>
      <c r="D135" s="198">
        <v>0</v>
      </c>
      <c r="E135" s="192"/>
      <c r="F135" s="189">
        <f t="shared" si="6"/>
        <v>0</v>
      </c>
      <c r="G135" s="190">
        <f t="shared" si="7"/>
        <v>0</v>
      </c>
      <c r="H135" s="191">
        <f t="shared" si="8"/>
        <v>0</v>
      </c>
    </row>
    <row r="136" spans="1:8" ht="15">
      <c r="A136" s="205" t="s">
        <v>190</v>
      </c>
      <c r="B136" s="198">
        <v>0</v>
      </c>
      <c r="C136" s="198">
        <v>1</v>
      </c>
      <c r="D136" s="198">
        <v>3</v>
      </c>
      <c r="E136" s="192"/>
      <c r="F136" s="189">
        <f t="shared" si="6"/>
        <v>4</v>
      </c>
      <c r="G136" s="190">
        <f t="shared" si="7"/>
        <v>1.3333333333333333</v>
      </c>
      <c r="H136" s="191">
        <f t="shared" si="8"/>
        <v>7.5884049172863866E-3</v>
      </c>
    </row>
    <row r="137" spans="1:8" ht="15">
      <c r="A137" s="205" t="s">
        <v>191</v>
      </c>
      <c r="B137" s="198">
        <v>32</v>
      </c>
      <c r="C137" s="198">
        <v>50</v>
      </c>
      <c r="D137" s="198">
        <v>42</v>
      </c>
      <c r="E137" s="192"/>
      <c r="F137" s="189">
        <f t="shared" si="6"/>
        <v>124</v>
      </c>
      <c r="G137" s="190">
        <f t="shared" si="7"/>
        <v>41.333333333333336</v>
      </c>
      <c r="H137" s="191">
        <f t="shared" si="8"/>
        <v>0.23524055243587796</v>
      </c>
    </row>
    <row r="138" spans="1:8" ht="15">
      <c r="A138" s="205" t="s">
        <v>192</v>
      </c>
      <c r="B138" s="198">
        <v>0</v>
      </c>
      <c r="C138" s="198">
        <v>0</v>
      </c>
      <c r="D138" s="198">
        <v>1</v>
      </c>
      <c r="E138" s="192"/>
      <c r="F138" s="189">
        <f t="shared" si="6"/>
        <v>1</v>
      </c>
      <c r="G138" s="190">
        <f t="shared" si="7"/>
        <v>0.33333333333333331</v>
      </c>
      <c r="H138" s="191">
        <f t="shared" si="8"/>
        <v>1.8971012293215966E-3</v>
      </c>
    </row>
    <row r="139" spans="1:8" ht="15">
      <c r="A139" s="205" t="s">
        <v>193</v>
      </c>
      <c r="B139" s="198">
        <v>350</v>
      </c>
      <c r="C139" s="198">
        <v>309</v>
      </c>
      <c r="D139" s="198">
        <v>300</v>
      </c>
      <c r="E139" s="192"/>
      <c r="F139" s="189">
        <f t="shared" si="6"/>
        <v>959</v>
      </c>
      <c r="G139" s="190">
        <f t="shared" si="7"/>
        <v>319.66666666666669</v>
      </c>
      <c r="H139" s="191">
        <f t="shared" si="8"/>
        <v>1.8193200789194113</v>
      </c>
    </row>
    <row r="140" spans="1:8" ht="15">
      <c r="A140" s="205" t="s">
        <v>194</v>
      </c>
      <c r="B140" s="198">
        <v>0</v>
      </c>
      <c r="C140" s="198">
        <v>1</v>
      </c>
      <c r="D140" s="198">
        <v>1</v>
      </c>
      <c r="E140" s="192"/>
      <c r="F140" s="189">
        <f t="shared" si="6"/>
        <v>2</v>
      </c>
      <c r="G140" s="190">
        <f t="shared" si="7"/>
        <v>0.66666666666666663</v>
      </c>
      <c r="H140" s="191">
        <f t="shared" si="8"/>
        <v>3.7942024586431933E-3</v>
      </c>
    </row>
    <row r="141" spans="1:8" ht="15">
      <c r="A141" s="205" t="s">
        <v>195</v>
      </c>
      <c r="B141" s="198">
        <v>1</v>
      </c>
      <c r="C141" s="198">
        <v>2</v>
      </c>
      <c r="D141" s="198">
        <v>0</v>
      </c>
      <c r="E141" s="192"/>
      <c r="F141" s="189">
        <f t="shared" si="6"/>
        <v>3</v>
      </c>
      <c r="G141" s="190">
        <f t="shared" si="7"/>
        <v>1</v>
      </c>
      <c r="H141" s="191">
        <f t="shared" si="8"/>
        <v>5.6913036879647893E-3</v>
      </c>
    </row>
    <row r="142" spans="1:8" ht="15">
      <c r="A142" s="205" t="s">
        <v>196</v>
      </c>
      <c r="B142" s="198">
        <v>0</v>
      </c>
      <c r="C142" s="198">
        <v>1</v>
      </c>
      <c r="D142" s="198">
        <v>2</v>
      </c>
      <c r="E142" s="192"/>
      <c r="F142" s="189">
        <f t="shared" si="6"/>
        <v>3</v>
      </c>
      <c r="G142" s="190">
        <f t="shared" si="7"/>
        <v>1</v>
      </c>
      <c r="H142" s="191">
        <f t="shared" si="8"/>
        <v>5.6913036879647893E-3</v>
      </c>
    </row>
    <row r="143" spans="1:8" ht="15">
      <c r="A143" s="205" t="s">
        <v>197</v>
      </c>
      <c r="B143" s="198">
        <v>8</v>
      </c>
      <c r="C143" s="198">
        <v>11</v>
      </c>
      <c r="D143" s="198">
        <v>9</v>
      </c>
      <c r="E143" s="192"/>
      <c r="F143" s="189">
        <f t="shared" si="6"/>
        <v>28</v>
      </c>
      <c r="G143" s="190">
        <f t="shared" si="7"/>
        <v>9.3333333333333339</v>
      </c>
      <c r="H143" s="191">
        <f t="shared" si="8"/>
        <v>5.31188344210047E-2</v>
      </c>
    </row>
    <row r="144" spans="1:8" ht="15">
      <c r="A144" s="205" t="s">
        <v>198</v>
      </c>
      <c r="B144" s="198">
        <v>6</v>
      </c>
      <c r="C144" s="198">
        <v>2</v>
      </c>
      <c r="D144" s="198">
        <v>5</v>
      </c>
      <c r="E144" s="192"/>
      <c r="F144" s="189">
        <f t="shared" si="6"/>
        <v>13</v>
      </c>
      <c r="G144" s="190">
        <f t="shared" si="7"/>
        <v>4.333333333333333</v>
      </c>
      <c r="H144" s="191">
        <f t="shared" si="8"/>
        <v>2.4662315981180759E-2</v>
      </c>
    </row>
    <row r="145" spans="1:8" ht="15">
      <c r="A145" s="205" t="s">
        <v>199</v>
      </c>
      <c r="B145" s="198">
        <v>70</v>
      </c>
      <c r="C145" s="198">
        <v>59</v>
      </c>
      <c r="D145" s="198">
        <v>85</v>
      </c>
      <c r="E145" s="192"/>
      <c r="F145" s="189">
        <f t="shared" si="6"/>
        <v>214</v>
      </c>
      <c r="G145" s="190">
        <f t="shared" si="7"/>
        <v>71.333333333333329</v>
      </c>
      <c r="H145" s="191">
        <f t="shared" si="8"/>
        <v>0.4059796630748217</v>
      </c>
    </row>
    <row r="146" spans="1:8" ht="15">
      <c r="A146" s="205" t="s">
        <v>200</v>
      </c>
      <c r="B146" s="198">
        <v>22</v>
      </c>
      <c r="C146" s="198">
        <v>19</v>
      </c>
      <c r="D146" s="198">
        <v>16</v>
      </c>
      <c r="E146" s="192"/>
      <c r="F146" s="189">
        <f t="shared" si="6"/>
        <v>57</v>
      </c>
      <c r="G146" s="190">
        <f t="shared" si="7"/>
        <v>19</v>
      </c>
      <c r="H146" s="191">
        <f t="shared" si="8"/>
        <v>0.10813477007133102</v>
      </c>
    </row>
    <row r="147" spans="1:8" ht="15">
      <c r="A147" s="205" t="s">
        <v>201</v>
      </c>
      <c r="B147" s="198">
        <v>0</v>
      </c>
      <c r="C147" s="198">
        <v>0</v>
      </c>
      <c r="D147" s="198">
        <v>0</v>
      </c>
      <c r="E147" s="192"/>
      <c r="F147" s="189">
        <f t="shared" si="6"/>
        <v>0</v>
      </c>
      <c r="G147" s="190">
        <f t="shared" si="7"/>
        <v>0</v>
      </c>
      <c r="H147" s="191">
        <f t="shared" si="8"/>
        <v>0</v>
      </c>
    </row>
    <row r="148" spans="1:8" ht="15">
      <c r="A148" s="205" t="s">
        <v>202</v>
      </c>
      <c r="B148" s="198">
        <v>4</v>
      </c>
      <c r="C148" s="198">
        <v>6</v>
      </c>
      <c r="D148" s="198">
        <v>10</v>
      </c>
      <c r="E148" s="192"/>
      <c r="F148" s="189">
        <f t="shared" si="6"/>
        <v>20</v>
      </c>
      <c r="G148" s="190">
        <f t="shared" si="7"/>
        <v>6.666666666666667</v>
      </c>
      <c r="H148" s="191">
        <f t="shared" si="8"/>
        <v>3.7942024586431929E-2</v>
      </c>
    </row>
    <row r="149" spans="1:8" ht="15">
      <c r="A149" s="205" t="s">
        <v>203</v>
      </c>
      <c r="B149" s="198">
        <v>3</v>
      </c>
      <c r="C149" s="198">
        <v>5</v>
      </c>
      <c r="D149" s="198">
        <v>3</v>
      </c>
      <c r="E149" s="192"/>
      <c r="F149" s="189">
        <f t="shared" si="6"/>
        <v>11</v>
      </c>
      <c r="G149" s="190">
        <f t="shared" si="7"/>
        <v>3.6666666666666665</v>
      </c>
      <c r="H149" s="191">
        <f t="shared" si="8"/>
        <v>2.0868113522537562E-2</v>
      </c>
    </row>
    <row r="150" spans="1:8" ht="15">
      <c r="A150" s="197" t="s">
        <v>204</v>
      </c>
      <c r="B150" s="198">
        <v>269</v>
      </c>
      <c r="C150" s="198">
        <v>173</v>
      </c>
      <c r="D150" s="198">
        <v>158</v>
      </c>
      <c r="E150" s="192"/>
      <c r="F150" s="189">
        <f t="shared" si="6"/>
        <v>600</v>
      </c>
      <c r="G150" s="190">
        <f t="shared" si="7"/>
        <v>200</v>
      </c>
      <c r="H150" s="191">
        <f t="shared" si="8"/>
        <v>1.1382607375929581</v>
      </c>
    </row>
    <row r="151" spans="1:8" ht="15">
      <c r="A151" s="205" t="s">
        <v>205</v>
      </c>
      <c r="B151" s="198">
        <v>0</v>
      </c>
      <c r="C151" s="198">
        <v>0</v>
      </c>
      <c r="D151" s="198">
        <v>0</v>
      </c>
      <c r="E151" s="192"/>
      <c r="F151" s="189">
        <f t="shared" si="6"/>
        <v>0</v>
      </c>
      <c r="G151" s="190">
        <f t="shared" si="7"/>
        <v>0</v>
      </c>
      <c r="H151" s="191">
        <f t="shared" si="8"/>
        <v>0</v>
      </c>
    </row>
    <row r="152" spans="1:8" ht="15">
      <c r="A152" s="205" t="s">
        <v>206</v>
      </c>
      <c r="B152" s="198">
        <v>9</v>
      </c>
      <c r="C152" s="198">
        <v>2</v>
      </c>
      <c r="D152" s="198">
        <v>4</v>
      </c>
      <c r="E152" s="192"/>
      <c r="F152" s="189">
        <f t="shared" si="6"/>
        <v>15</v>
      </c>
      <c r="G152" s="190">
        <f t="shared" si="7"/>
        <v>5</v>
      </c>
      <c r="H152" s="191">
        <f t="shared" si="8"/>
        <v>2.8456518439823948E-2</v>
      </c>
    </row>
    <row r="153" spans="1:8" ht="15">
      <c r="A153" s="205" t="s">
        <v>207</v>
      </c>
      <c r="B153" s="198">
        <v>15</v>
      </c>
      <c r="C153" s="198">
        <v>13</v>
      </c>
      <c r="D153" s="198">
        <v>5</v>
      </c>
      <c r="E153" s="192"/>
      <c r="F153" s="189">
        <f t="shared" si="6"/>
        <v>33</v>
      </c>
      <c r="G153" s="190">
        <f t="shared" si="7"/>
        <v>11</v>
      </c>
      <c r="H153" s="191">
        <f t="shared" si="8"/>
        <v>6.2604340567612687E-2</v>
      </c>
    </row>
    <row r="154" spans="1:8" s="90" customFormat="1" ht="15">
      <c r="A154" s="205" t="s">
        <v>208</v>
      </c>
      <c r="B154" s="198">
        <v>0</v>
      </c>
      <c r="C154" s="198">
        <v>0</v>
      </c>
      <c r="D154" s="198">
        <v>0</v>
      </c>
      <c r="E154" s="192"/>
      <c r="F154" s="189">
        <f t="shared" si="6"/>
        <v>0</v>
      </c>
      <c r="G154" s="190">
        <f t="shared" si="7"/>
        <v>0</v>
      </c>
      <c r="H154" s="191">
        <f t="shared" si="8"/>
        <v>0</v>
      </c>
    </row>
    <row r="155" spans="1:8" ht="15">
      <c r="A155" s="205" t="s">
        <v>209</v>
      </c>
      <c r="B155" s="198">
        <v>5</v>
      </c>
      <c r="C155" s="198">
        <v>17</v>
      </c>
      <c r="D155" s="198">
        <v>5</v>
      </c>
      <c r="E155" s="193"/>
      <c r="F155" s="189">
        <f t="shared" si="6"/>
        <v>27</v>
      </c>
      <c r="G155" s="190">
        <f t="shared" si="7"/>
        <v>9</v>
      </c>
      <c r="H155" s="191">
        <f t="shared" si="8"/>
        <v>5.1221733191683105E-2</v>
      </c>
    </row>
    <row r="156" spans="1:8" ht="15">
      <c r="A156" s="205" t="s">
        <v>210</v>
      </c>
      <c r="B156" s="198">
        <v>0</v>
      </c>
      <c r="C156" s="198">
        <v>6</v>
      </c>
      <c r="D156" s="198">
        <v>11</v>
      </c>
      <c r="E156" s="192"/>
      <c r="F156" s="189">
        <f t="shared" si="6"/>
        <v>17</v>
      </c>
      <c r="G156" s="190">
        <f t="shared" si="7"/>
        <v>5.666666666666667</v>
      </c>
      <c r="H156" s="191">
        <f t="shared" si="8"/>
        <v>3.2250720898467138E-2</v>
      </c>
    </row>
    <row r="157" spans="1:8" ht="15">
      <c r="A157" s="197" t="s">
        <v>211</v>
      </c>
      <c r="B157" s="198">
        <v>257</v>
      </c>
      <c r="C157" s="198">
        <v>183</v>
      </c>
      <c r="D157" s="198">
        <v>171</v>
      </c>
      <c r="E157" s="192"/>
      <c r="F157" s="189">
        <f t="shared" si="6"/>
        <v>611</v>
      </c>
      <c r="G157" s="190">
        <f t="shared" si="7"/>
        <v>203.66666666666666</v>
      </c>
      <c r="H157" s="191">
        <f t="shared" si="8"/>
        <v>1.1591288511154956</v>
      </c>
    </row>
    <row r="158" spans="1:8" ht="15">
      <c r="A158" s="197" t="s">
        <v>212</v>
      </c>
      <c r="B158" s="198">
        <v>3</v>
      </c>
      <c r="C158" s="198">
        <v>3</v>
      </c>
      <c r="D158" s="198">
        <v>1</v>
      </c>
      <c r="E158" s="192"/>
      <c r="F158" s="189">
        <f t="shared" si="6"/>
        <v>7</v>
      </c>
      <c r="G158" s="190">
        <f t="shared" si="7"/>
        <v>2.3333333333333335</v>
      </c>
      <c r="H158" s="191">
        <f t="shared" si="8"/>
        <v>1.3279708605251175E-2</v>
      </c>
    </row>
    <row r="159" spans="1:8" ht="15">
      <c r="A159" s="197" t="s">
        <v>213</v>
      </c>
      <c r="B159" s="198">
        <v>38</v>
      </c>
      <c r="C159" s="198">
        <v>24</v>
      </c>
      <c r="D159" s="198">
        <v>30</v>
      </c>
      <c r="E159" s="192"/>
      <c r="F159" s="189">
        <f t="shared" si="6"/>
        <v>92</v>
      </c>
      <c r="G159" s="190">
        <f t="shared" si="7"/>
        <v>30.666666666666668</v>
      </c>
      <c r="H159" s="191">
        <f t="shared" si="8"/>
        <v>0.17453331309758688</v>
      </c>
    </row>
    <row r="160" spans="1:8" ht="15">
      <c r="A160" s="197" t="s">
        <v>214</v>
      </c>
      <c r="B160" s="198">
        <v>24</v>
      </c>
      <c r="C160" s="198">
        <v>33</v>
      </c>
      <c r="D160" s="198">
        <v>20</v>
      </c>
      <c r="E160" s="192"/>
      <c r="F160" s="189">
        <f t="shared" si="6"/>
        <v>77</v>
      </c>
      <c r="G160" s="190">
        <f t="shared" si="7"/>
        <v>25.666666666666668</v>
      </c>
      <c r="H160" s="191">
        <f t="shared" si="8"/>
        <v>0.14607679465776294</v>
      </c>
    </row>
    <row r="161" spans="1:8" ht="15">
      <c r="A161" s="197" t="s">
        <v>215</v>
      </c>
      <c r="B161" s="198">
        <v>0</v>
      </c>
      <c r="C161" s="198">
        <v>0</v>
      </c>
      <c r="D161" s="198">
        <v>2</v>
      </c>
      <c r="E161" s="192"/>
      <c r="F161" s="189">
        <f t="shared" si="6"/>
        <v>2</v>
      </c>
      <c r="G161" s="190">
        <f t="shared" si="7"/>
        <v>0.66666666666666663</v>
      </c>
      <c r="H161" s="191">
        <f t="shared" si="8"/>
        <v>3.7942024586431933E-3</v>
      </c>
    </row>
    <row r="162" spans="1:8" ht="15">
      <c r="A162" s="197" t="s">
        <v>216</v>
      </c>
      <c r="B162" s="198">
        <v>203</v>
      </c>
      <c r="C162" s="198">
        <v>180</v>
      </c>
      <c r="D162" s="198">
        <v>177</v>
      </c>
      <c r="E162" s="192"/>
      <c r="F162" s="189">
        <f t="shared" si="6"/>
        <v>560</v>
      </c>
      <c r="G162" s="190">
        <f t="shared" si="7"/>
        <v>186.66666666666666</v>
      </c>
      <c r="H162" s="191">
        <f t="shared" si="8"/>
        <v>1.0623766884200943</v>
      </c>
    </row>
    <row r="163" spans="1:8" ht="15">
      <c r="A163" s="205" t="s">
        <v>217</v>
      </c>
      <c r="B163" s="198">
        <v>0</v>
      </c>
      <c r="C163" s="198">
        <v>1</v>
      </c>
      <c r="D163" s="198">
        <v>2</v>
      </c>
      <c r="E163" s="192"/>
      <c r="F163" s="189">
        <f t="shared" si="6"/>
        <v>3</v>
      </c>
      <c r="G163" s="190">
        <f t="shared" si="7"/>
        <v>1</v>
      </c>
      <c r="H163" s="191">
        <f t="shared" si="8"/>
        <v>5.6913036879647893E-3</v>
      </c>
    </row>
    <row r="164" spans="1:8" ht="15">
      <c r="A164" s="205" t="s">
        <v>218</v>
      </c>
      <c r="B164" s="198">
        <v>1</v>
      </c>
      <c r="C164" s="198">
        <v>1</v>
      </c>
      <c r="D164" s="198">
        <v>1</v>
      </c>
      <c r="E164" s="192"/>
      <c r="F164" s="189">
        <f t="shared" si="6"/>
        <v>3</v>
      </c>
      <c r="G164" s="190">
        <f t="shared" si="7"/>
        <v>1</v>
      </c>
      <c r="H164" s="191">
        <f t="shared" si="8"/>
        <v>5.6913036879647893E-3</v>
      </c>
    </row>
    <row r="165" spans="1:8" ht="15">
      <c r="A165" s="205" t="s">
        <v>219</v>
      </c>
      <c r="B165" s="198">
        <v>1</v>
      </c>
      <c r="C165" s="198">
        <v>0</v>
      </c>
      <c r="D165" s="198">
        <v>0</v>
      </c>
      <c r="E165" s="192"/>
      <c r="F165" s="189">
        <f t="shared" si="6"/>
        <v>1</v>
      </c>
      <c r="G165" s="190">
        <f t="shared" si="7"/>
        <v>0.33333333333333331</v>
      </c>
      <c r="H165" s="191">
        <f t="shared" si="8"/>
        <v>1.8971012293215966E-3</v>
      </c>
    </row>
    <row r="166" spans="1:8" ht="15">
      <c r="A166" s="206" t="s">
        <v>220</v>
      </c>
      <c r="B166" s="198">
        <v>73</v>
      </c>
      <c r="C166" s="198">
        <v>102</v>
      </c>
      <c r="D166" s="198">
        <v>83</v>
      </c>
      <c r="E166" s="192"/>
      <c r="F166" s="189">
        <f t="shared" si="6"/>
        <v>258</v>
      </c>
      <c r="G166" s="190">
        <f t="shared" si="7"/>
        <v>86</v>
      </c>
      <c r="H166" s="191">
        <f t="shared" si="8"/>
        <v>0.48945211716497194</v>
      </c>
    </row>
    <row r="167" spans="1:8" ht="15">
      <c r="A167" s="197" t="s">
        <v>221</v>
      </c>
      <c r="B167" s="198">
        <v>1</v>
      </c>
      <c r="C167" s="198">
        <v>0</v>
      </c>
      <c r="D167" s="198">
        <v>0</v>
      </c>
      <c r="E167" s="192"/>
      <c r="F167" s="189">
        <f t="shared" si="6"/>
        <v>1</v>
      </c>
      <c r="G167" s="190">
        <f t="shared" si="7"/>
        <v>0.33333333333333331</v>
      </c>
      <c r="H167" s="191">
        <f t="shared" si="8"/>
        <v>1.8971012293215966E-3</v>
      </c>
    </row>
    <row r="168" spans="1:8" ht="15">
      <c r="A168" s="205" t="s">
        <v>222</v>
      </c>
      <c r="B168" s="198">
        <v>57</v>
      </c>
      <c r="C168" s="198">
        <v>55</v>
      </c>
      <c r="D168" s="198">
        <v>41</v>
      </c>
      <c r="E168" s="192"/>
      <c r="F168" s="189">
        <f t="shared" si="6"/>
        <v>153</v>
      </c>
      <c r="G168" s="190">
        <f t="shared" si="7"/>
        <v>51</v>
      </c>
      <c r="H168" s="191">
        <f t="shared" si="8"/>
        <v>0.2902564880862043</v>
      </c>
    </row>
    <row r="169" spans="1:8" ht="15">
      <c r="A169" s="205" t="s">
        <v>223</v>
      </c>
      <c r="B169" s="198">
        <v>647</v>
      </c>
      <c r="C169" s="198">
        <v>147</v>
      </c>
      <c r="D169" s="198">
        <v>112</v>
      </c>
      <c r="E169" s="192"/>
      <c r="F169" s="189">
        <f t="shared" si="6"/>
        <v>906</v>
      </c>
      <c r="G169" s="190">
        <f t="shared" si="7"/>
        <v>302</v>
      </c>
      <c r="H169" s="191">
        <f t="shared" si="8"/>
        <v>1.7187737137653665</v>
      </c>
    </row>
    <row r="170" spans="1:8" ht="15">
      <c r="A170" s="197" t="s">
        <v>224</v>
      </c>
      <c r="B170" s="198">
        <v>13</v>
      </c>
      <c r="C170" s="198">
        <v>7</v>
      </c>
      <c r="D170" s="198">
        <v>10</v>
      </c>
      <c r="E170" s="192"/>
      <c r="F170" s="189">
        <f t="shared" si="6"/>
        <v>30</v>
      </c>
      <c r="G170" s="190">
        <f t="shared" si="7"/>
        <v>10</v>
      </c>
      <c r="H170" s="191">
        <f t="shared" si="8"/>
        <v>5.6913036879647896E-2</v>
      </c>
    </row>
    <row r="171" spans="1:8" ht="15">
      <c r="A171" s="205" t="s">
        <v>225</v>
      </c>
      <c r="B171" s="198">
        <v>3</v>
      </c>
      <c r="C171" s="198">
        <v>7</v>
      </c>
      <c r="D171" s="198">
        <v>8</v>
      </c>
      <c r="E171" s="192"/>
      <c r="F171" s="189">
        <f t="shared" si="6"/>
        <v>18</v>
      </c>
      <c r="G171" s="190">
        <f t="shared" si="7"/>
        <v>6</v>
      </c>
      <c r="H171" s="191">
        <f t="shared" si="8"/>
        <v>3.4147822127788739E-2</v>
      </c>
    </row>
    <row r="172" spans="1:8" ht="15">
      <c r="A172" s="205" t="s">
        <v>226</v>
      </c>
      <c r="B172" s="198">
        <v>0</v>
      </c>
      <c r="C172" s="198">
        <v>1</v>
      </c>
      <c r="D172" s="198">
        <v>0</v>
      </c>
      <c r="E172" s="192"/>
      <c r="F172" s="189">
        <f t="shared" si="6"/>
        <v>1</v>
      </c>
      <c r="G172" s="190">
        <f t="shared" si="7"/>
        <v>0.33333333333333331</v>
      </c>
      <c r="H172" s="191">
        <f t="shared" si="8"/>
        <v>1.8971012293215966E-3</v>
      </c>
    </row>
    <row r="173" spans="1:8" ht="15">
      <c r="A173" s="205" t="s">
        <v>227</v>
      </c>
      <c r="B173" s="198">
        <v>0</v>
      </c>
      <c r="C173" s="198">
        <v>1</v>
      </c>
      <c r="D173" s="198">
        <v>2</v>
      </c>
      <c r="E173" s="192"/>
      <c r="F173" s="189">
        <f t="shared" si="6"/>
        <v>3</v>
      </c>
      <c r="G173" s="190">
        <f t="shared" si="7"/>
        <v>1</v>
      </c>
      <c r="H173" s="191">
        <f t="shared" si="8"/>
        <v>5.6913036879647893E-3</v>
      </c>
    </row>
    <row r="174" spans="1:8" ht="15">
      <c r="A174" s="205" t="s">
        <v>228</v>
      </c>
      <c r="B174" s="198">
        <v>4</v>
      </c>
      <c r="C174" s="198">
        <v>3</v>
      </c>
      <c r="D174" s="198">
        <v>2</v>
      </c>
      <c r="E174" s="192"/>
      <c r="F174" s="189">
        <f t="shared" si="6"/>
        <v>9</v>
      </c>
      <c r="G174" s="190">
        <f t="shared" si="7"/>
        <v>3</v>
      </c>
      <c r="H174" s="191">
        <f t="shared" si="8"/>
        <v>1.707391106389437E-2</v>
      </c>
    </row>
    <row r="175" spans="1:8" ht="15">
      <c r="A175" s="205" t="s">
        <v>229</v>
      </c>
      <c r="B175" s="198">
        <v>0</v>
      </c>
      <c r="C175" s="198">
        <v>1</v>
      </c>
      <c r="D175" s="198">
        <v>1</v>
      </c>
      <c r="E175" s="192"/>
      <c r="F175" s="189">
        <f t="shared" si="6"/>
        <v>2</v>
      </c>
      <c r="G175" s="190">
        <f t="shared" si="7"/>
        <v>0.66666666666666663</v>
      </c>
      <c r="H175" s="191">
        <f t="shared" si="8"/>
        <v>3.7942024586431933E-3</v>
      </c>
    </row>
    <row r="176" spans="1:8" ht="15">
      <c r="A176" s="205" t="s">
        <v>230</v>
      </c>
      <c r="B176" s="198">
        <v>2</v>
      </c>
      <c r="C176" s="198">
        <v>2</v>
      </c>
      <c r="D176" s="198">
        <v>5</v>
      </c>
      <c r="E176" s="192"/>
      <c r="F176" s="189">
        <f t="shared" si="6"/>
        <v>9</v>
      </c>
      <c r="G176" s="190">
        <f t="shared" si="7"/>
        <v>3</v>
      </c>
      <c r="H176" s="191">
        <f t="shared" si="8"/>
        <v>1.707391106389437E-2</v>
      </c>
    </row>
    <row r="177" spans="1:8" ht="15">
      <c r="A177" s="205" t="s">
        <v>231</v>
      </c>
      <c r="B177" s="198">
        <v>0</v>
      </c>
      <c r="C177" s="198">
        <v>0</v>
      </c>
      <c r="D177" s="198">
        <v>0</v>
      </c>
      <c r="E177" s="192"/>
      <c r="F177" s="189">
        <f t="shared" si="6"/>
        <v>0</v>
      </c>
      <c r="G177" s="190">
        <f t="shared" si="7"/>
        <v>0</v>
      </c>
      <c r="H177" s="191">
        <f t="shared" si="8"/>
        <v>0</v>
      </c>
    </row>
    <row r="178" spans="1:8" ht="15">
      <c r="A178" s="205" t="s">
        <v>47</v>
      </c>
      <c r="B178" s="198">
        <v>372</v>
      </c>
      <c r="C178" s="198">
        <v>433</v>
      </c>
      <c r="D178" s="198">
        <v>1427</v>
      </c>
      <c r="E178" s="192"/>
      <c r="F178" s="189">
        <f t="shared" si="6"/>
        <v>2232</v>
      </c>
      <c r="G178" s="190">
        <f t="shared" si="7"/>
        <v>744</v>
      </c>
      <c r="H178" s="191">
        <f t="shared" si="8"/>
        <v>4.2343299438458031</v>
      </c>
    </row>
    <row r="179" spans="1:8" ht="15">
      <c r="A179" s="205" t="s">
        <v>232</v>
      </c>
      <c r="B179" s="198">
        <v>0</v>
      </c>
      <c r="C179" s="198">
        <v>0</v>
      </c>
      <c r="D179" s="198">
        <v>0</v>
      </c>
      <c r="E179" s="192"/>
      <c r="F179" s="189">
        <f t="shared" si="6"/>
        <v>0</v>
      </c>
      <c r="G179" s="190">
        <f t="shared" si="7"/>
        <v>0</v>
      </c>
      <c r="H179" s="191">
        <f t="shared" si="8"/>
        <v>0</v>
      </c>
    </row>
    <row r="180" spans="1:8" ht="15">
      <c r="A180" s="205" t="s">
        <v>233</v>
      </c>
      <c r="B180" s="198">
        <v>326</v>
      </c>
      <c r="C180" s="198">
        <v>203</v>
      </c>
      <c r="D180" s="198">
        <v>211</v>
      </c>
      <c r="E180" s="192"/>
      <c r="F180" s="189">
        <f t="shared" si="6"/>
        <v>740</v>
      </c>
      <c r="G180" s="190">
        <f t="shared" si="7"/>
        <v>246.66666666666666</v>
      </c>
      <c r="H180" s="191">
        <f t="shared" si="8"/>
        <v>1.4038549096979815</v>
      </c>
    </row>
    <row r="181" spans="1:8" ht="15">
      <c r="A181" s="205" t="s">
        <v>234</v>
      </c>
      <c r="B181" s="198">
        <v>51</v>
      </c>
      <c r="C181" s="198">
        <v>72</v>
      </c>
      <c r="D181" s="198">
        <v>65</v>
      </c>
      <c r="E181" s="192"/>
      <c r="F181" s="189">
        <f t="shared" si="6"/>
        <v>188</v>
      </c>
      <c r="G181" s="190">
        <f t="shared" si="7"/>
        <v>62.666666666666664</v>
      </c>
      <c r="H181" s="191">
        <f t="shared" si="8"/>
        <v>0.35665503111246016</v>
      </c>
    </row>
    <row r="182" spans="1:8" ht="15">
      <c r="A182" s="205" t="s">
        <v>235</v>
      </c>
      <c r="B182" s="198">
        <v>2</v>
      </c>
      <c r="C182" s="198">
        <v>1</v>
      </c>
      <c r="D182" s="198">
        <v>1</v>
      </c>
      <c r="E182" s="192"/>
      <c r="F182" s="189">
        <f t="shared" si="6"/>
        <v>4</v>
      </c>
      <c r="G182" s="190">
        <f t="shared" si="7"/>
        <v>1.3333333333333333</v>
      </c>
      <c r="H182" s="191">
        <f t="shared" si="8"/>
        <v>7.5884049172863866E-3</v>
      </c>
    </row>
    <row r="183" spans="1:8" ht="15">
      <c r="A183" s="197" t="s">
        <v>236</v>
      </c>
      <c r="B183" s="198">
        <v>0</v>
      </c>
      <c r="C183" s="198">
        <v>2</v>
      </c>
      <c r="D183" s="198">
        <v>3</v>
      </c>
      <c r="E183" s="192"/>
      <c r="F183" s="189">
        <f t="shared" si="6"/>
        <v>5</v>
      </c>
      <c r="G183" s="190">
        <f t="shared" si="7"/>
        <v>1.6666666666666667</v>
      </c>
      <c r="H183" s="191">
        <f t="shared" si="8"/>
        <v>9.4855061466079822E-3</v>
      </c>
    </row>
    <row r="184" spans="1:8" ht="15">
      <c r="A184" s="205" t="s">
        <v>237</v>
      </c>
      <c r="B184" s="198">
        <v>14</v>
      </c>
      <c r="C184" s="198">
        <v>14</v>
      </c>
      <c r="D184" s="198">
        <v>4</v>
      </c>
      <c r="E184" s="192"/>
      <c r="F184" s="189">
        <f t="shared" si="6"/>
        <v>32</v>
      </c>
      <c r="G184" s="190">
        <f t="shared" si="7"/>
        <v>10.666666666666666</v>
      </c>
      <c r="H184" s="191">
        <f t="shared" si="8"/>
        <v>6.0707239338291093E-2</v>
      </c>
    </row>
    <row r="185" spans="1:8" ht="15">
      <c r="A185" s="205" t="s">
        <v>51</v>
      </c>
      <c r="B185" s="198">
        <v>865</v>
      </c>
      <c r="C185" s="198">
        <v>797</v>
      </c>
      <c r="D185" s="198">
        <v>658</v>
      </c>
      <c r="E185" s="192"/>
      <c r="F185" s="189">
        <f t="shared" si="6"/>
        <v>2320</v>
      </c>
      <c r="G185" s="190">
        <f t="shared" si="7"/>
        <v>773.33333333333337</v>
      </c>
      <c r="H185" s="191">
        <f t="shared" si="8"/>
        <v>4.4012748520261038</v>
      </c>
    </row>
    <row r="186" spans="1:8" ht="15">
      <c r="A186" s="205" t="s">
        <v>238</v>
      </c>
      <c r="B186" s="198">
        <v>97</v>
      </c>
      <c r="C186" s="198">
        <v>82</v>
      </c>
      <c r="D186" s="198">
        <v>81</v>
      </c>
      <c r="E186" s="192"/>
      <c r="F186" s="189">
        <f t="shared" si="6"/>
        <v>260</v>
      </c>
      <c r="G186" s="190">
        <f t="shared" si="7"/>
        <v>86.666666666666671</v>
      </c>
      <c r="H186" s="191">
        <f t="shared" si="8"/>
        <v>0.49324631962361515</v>
      </c>
    </row>
    <row r="187" spans="1:8" ht="15">
      <c r="A187" s="205" t="s">
        <v>239</v>
      </c>
      <c r="B187" s="198">
        <v>0</v>
      </c>
      <c r="C187" s="198">
        <v>0</v>
      </c>
      <c r="D187" s="198">
        <v>1</v>
      </c>
      <c r="E187" s="192"/>
      <c r="F187" s="189">
        <f t="shared" si="6"/>
        <v>1</v>
      </c>
      <c r="G187" s="190">
        <f t="shared" si="7"/>
        <v>0.33333333333333331</v>
      </c>
      <c r="H187" s="191">
        <f t="shared" si="8"/>
        <v>1.8971012293215966E-3</v>
      </c>
    </row>
    <row r="188" spans="1:8" ht="15">
      <c r="A188" s="205" t="s">
        <v>240</v>
      </c>
      <c r="B188" s="198">
        <v>5</v>
      </c>
      <c r="C188" s="198">
        <v>7</v>
      </c>
      <c r="D188" s="198">
        <v>10</v>
      </c>
      <c r="E188" s="192"/>
      <c r="F188" s="189">
        <f t="shared" si="6"/>
        <v>22</v>
      </c>
      <c r="G188" s="190">
        <f t="shared" si="7"/>
        <v>7.333333333333333</v>
      </c>
      <c r="H188" s="191">
        <f t="shared" si="8"/>
        <v>4.1736227045075125E-2</v>
      </c>
    </row>
    <row r="189" spans="1:8" ht="15">
      <c r="A189" s="197" t="s">
        <v>54</v>
      </c>
      <c r="B189" s="198">
        <v>1103</v>
      </c>
      <c r="C189" s="198">
        <v>1197</v>
      </c>
      <c r="D189" s="198">
        <v>628</v>
      </c>
      <c r="E189" s="192"/>
      <c r="F189" s="189">
        <f t="shared" si="6"/>
        <v>2928</v>
      </c>
      <c r="G189" s="190">
        <f t="shared" si="7"/>
        <v>976</v>
      </c>
      <c r="H189" s="191">
        <f t="shared" si="8"/>
        <v>5.5547123994536349</v>
      </c>
    </row>
    <row r="190" spans="1:8" ht="15">
      <c r="A190" s="205" t="s">
        <v>241</v>
      </c>
      <c r="B190" s="198">
        <v>184</v>
      </c>
      <c r="C190" s="198">
        <v>96</v>
      </c>
      <c r="D190" s="198">
        <v>118</v>
      </c>
      <c r="E190" s="192"/>
      <c r="F190" s="189">
        <f t="shared" si="6"/>
        <v>398</v>
      </c>
      <c r="G190" s="190">
        <f t="shared" si="7"/>
        <v>132.66666666666666</v>
      </c>
      <c r="H190" s="191">
        <f t="shared" si="8"/>
        <v>0.75504628926999551</v>
      </c>
    </row>
    <row r="191" spans="1:8" s="89" customFormat="1" ht="15">
      <c r="A191" s="205" t="s">
        <v>242</v>
      </c>
      <c r="B191" s="198">
        <v>24</v>
      </c>
      <c r="C191" s="198">
        <v>12</v>
      </c>
      <c r="D191" s="198">
        <v>9</v>
      </c>
      <c r="E191" s="188"/>
      <c r="F191" s="189">
        <f t="shared" si="6"/>
        <v>45</v>
      </c>
      <c r="G191" s="190">
        <f t="shared" si="7"/>
        <v>15</v>
      </c>
      <c r="H191" s="191">
        <f t="shared" si="8"/>
        <v>8.5369555319471851E-2</v>
      </c>
    </row>
    <row r="192" spans="1:8" s="89" customFormat="1" ht="15">
      <c r="A192" s="205" t="s">
        <v>243</v>
      </c>
      <c r="B192" s="198">
        <v>70</v>
      </c>
      <c r="C192" s="198">
        <v>43</v>
      </c>
      <c r="D192" s="198">
        <v>53</v>
      </c>
      <c r="E192" s="188"/>
      <c r="F192" s="189">
        <f t="shared" si="6"/>
        <v>166</v>
      </c>
      <c r="G192" s="190">
        <f t="shared" si="7"/>
        <v>55.333333333333336</v>
      </c>
      <c r="H192" s="191">
        <f t="shared" si="8"/>
        <v>0.31491880406738504</v>
      </c>
    </row>
    <row r="193" spans="1:8" ht="15">
      <c r="A193" s="205" t="s">
        <v>244</v>
      </c>
      <c r="B193" s="198">
        <v>1</v>
      </c>
      <c r="C193" s="198">
        <v>3</v>
      </c>
      <c r="D193" s="198">
        <v>1</v>
      </c>
      <c r="E193" s="188"/>
      <c r="F193" s="189">
        <f t="shared" si="6"/>
        <v>5</v>
      </c>
      <c r="G193" s="190">
        <f t="shared" si="7"/>
        <v>1.6666666666666667</v>
      </c>
      <c r="H193" s="191">
        <f t="shared" si="8"/>
        <v>9.4855061466079822E-3</v>
      </c>
    </row>
    <row r="194" spans="1:8" ht="15">
      <c r="A194" s="205" t="s">
        <v>245</v>
      </c>
      <c r="B194" s="198">
        <v>0</v>
      </c>
      <c r="C194" s="198">
        <v>0</v>
      </c>
      <c r="D194" s="198">
        <v>0</v>
      </c>
      <c r="E194" s="192"/>
      <c r="F194" s="189">
        <f t="shared" si="6"/>
        <v>0</v>
      </c>
      <c r="G194" s="190">
        <f t="shared" si="7"/>
        <v>0</v>
      </c>
      <c r="H194" s="191">
        <f t="shared" si="8"/>
        <v>0</v>
      </c>
    </row>
    <row r="195" spans="1:8" ht="15">
      <c r="A195" s="205" t="s">
        <v>246</v>
      </c>
      <c r="B195" s="198">
        <v>4</v>
      </c>
      <c r="C195" s="198">
        <v>3</v>
      </c>
      <c r="D195" s="198">
        <v>3</v>
      </c>
      <c r="E195" s="192"/>
      <c r="F195" s="189">
        <f t="shared" si="6"/>
        <v>10</v>
      </c>
      <c r="G195" s="190">
        <f t="shared" si="7"/>
        <v>3.3333333333333335</v>
      </c>
      <c r="H195" s="191">
        <f t="shared" si="8"/>
        <v>1.8971012293215964E-2</v>
      </c>
    </row>
    <row r="196" spans="1:8" ht="15">
      <c r="A196" s="205" t="s">
        <v>247</v>
      </c>
      <c r="B196" s="198">
        <v>2</v>
      </c>
      <c r="C196" s="198">
        <v>2</v>
      </c>
      <c r="D196" s="198">
        <v>4</v>
      </c>
      <c r="E196" s="192"/>
      <c r="F196" s="189">
        <f t="shared" si="6"/>
        <v>8</v>
      </c>
      <c r="G196" s="190">
        <f t="shared" si="7"/>
        <v>2.6666666666666665</v>
      </c>
      <c r="H196" s="191">
        <f t="shared" si="8"/>
        <v>1.5176809834572773E-2</v>
      </c>
    </row>
    <row r="197" spans="1:8" ht="15">
      <c r="A197" s="197" t="s">
        <v>248</v>
      </c>
      <c r="B197" s="198">
        <v>41</v>
      </c>
      <c r="C197" s="198">
        <v>38</v>
      </c>
      <c r="D197" s="198">
        <v>51</v>
      </c>
      <c r="E197" s="192"/>
      <c r="F197" s="189">
        <f t="shared" ref="F197:F258" si="9">SUM(B197:E197)</f>
        <v>130</v>
      </c>
      <c r="G197" s="190">
        <f t="shared" ref="G197:G258" si="10">AVERAGE(B197:E197)</f>
        <v>43.333333333333336</v>
      </c>
      <c r="H197" s="191">
        <f t="shared" ref="H197:H258" si="11">(F197/$F$259)*100</f>
        <v>0.24662315981180757</v>
      </c>
    </row>
    <row r="198" spans="1:8" ht="15">
      <c r="A198" s="197" t="s">
        <v>249</v>
      </c>
      <c r="B198" s="198">
        <v>0</v>
      </c>
      <c r="C198" s="198">
        <v>0</v>
      </c>
      <c r="D198" s="198">
        <v>0</v>
      </c>
      <c r="E198" s="192"/>
      <c r="F198" s="189">
        <f t="shared" si="9"/>
        <v>0</v>
      </c>
      <c r="G198" s="190">
        <f t="shared" si="10"/>
        <v>0</v>
      </c>
      <c r="H198" s="191">
        <f t="shared" si="11"/>
        <v>0</v>
      </c>
    </row>
    <row r="199" spans="1:8" ht="15">
      <c r="A199" s="197" t="s">
        <v>250</v>
      </c>
      <c r="B199" s="198">
        <v>35</v>
      </c>
      <c r="C199" s="198">
        <v>32</v>
      </c>
      <c r="D199" s="198">
        <v>48</v>
      </c>
      <c r="E199" s="192"/>
      <c r="F199" s="189">
        <f t="shared" si="9"/>
        <v>115</v>
      </c>
      <c r="G199" s="190">
        <f t="shared" si="10"/>
        <v>38.333333333333336</v>
      </c>
      <c r="H199" s="191">
        <f t="shared" si="11"/>
        <v>0.21816664137198363</v>
      </c>
    </row>
    <row r="200" spans="1:8" ht="15">
      <c r="A200" s="205" t="s">
        <v>55</v>
      </c>
      <c r="B200" s="198">
        <v>555</v>
      </c>
      <c r="C200" s="198">
        <v>550</v>
      </c>
      <c r="D200" s="198">
        <v>534</v>
      </c>
      <c r="E200" s="192"/>
      <c r="F200" s="189">
        <f t="shared" si="9"/>
        <v>1639</v>
      </c>
      <c r="G200" s="190">
        <f t="shared" si="10"/>
        <v>546.33333333333337</v>
      </c>
      <c r="H200" s="191">
        <f t="shared" si="11"/>
        <v>3.1093489148580971</v>
      </c>
    </row>
    <row r="201" spans="1:8" ht="15">
      <c r="A201" s="205" t="s">
        <v>56</v>
      </c>
      <c r="B201" s="198">
        <v>818</v>
      </c>
      <c r="C201" s="198">
        <v>438</v>
      </c>
      <c r="D201" s="198">
        <v>349</v>
      </c>
      <c r="E201" s="192"/>
      <c r="F201" s="189">
        <f t="shared" si="9"/>
        <v>1605</v>
      </c>
      <c r="G201" s="190">
        <f t="shared" si="10"/>
        <v>535</v>
      </c>
      <c r="H201" s="191">
        <f t="shared" si="11"/>
        <v>3.0448474730611625</v>
      </c>
    </row>
    <row r="202" spans="1:8" ht="15">
      <c r="A202" s="205" t="s">
        <v>251</v>
      </c>
      <c r="B202" s="198">
        <v>95</v>
      </c>
      <c r="C202" s="198">
        <v>72</v>
      </c>
      <c r="D202" s="198">
        <v>101</v>
      </c>
      <c r="E202" s="192"/>
      <c r="F202" s="189">
        <f t="shared" si="9"/>
        <v>268</v>
      </c>
      <c r="G202" s="190">
        <f t="shared" si="10"/>
        <v>89.333333333333329</v>
      </c>
      <c r="H202" s="191">
        <f t="shared" si="11"/>
        <v>0.50842312945818791</v>
      </c>
    </row>
    <row r="203" spans="1:8" ht="15">
      <c r="A203" s="197" t="s">
        <v>252</v>
      </c>
      <c r="B203" s="198">
        <v>43</v>
      </c>
      <c r="C203" s="198">
        <v>32</v>
      </c>
      <c r="D203" s="198">
        <v>29</v>
      </c>
      <c r="E203" s="192"/>
      <c r="F203" s="189">
        <f t="shared" si="9"/>
        <v>104</v>
      </c>
      <c r="G203" s="190">
        <f t="shared" si="10"/>
        <v>34.666666666666664</v>
      </c>
      <c r="H203" s="191">
        <f t="shared" si="11"/>
        <v>0.19729852784944607</v>
      </c>
    </row>
    <row r="204" spans="1:8" ht="15">
      <c r="A204" s="197" t="s">
        <v>253</v>
      </c>
      <c r="B204" s="198">
        <v>72</v>
      </c>
      <c r="C204" s="198">
        <v>59</v>
      </c>
      <c r="D204" s="198">
        <v>38</v>
      </c>
      <c r="E204" s="192"/>
      <c r="F204" s="189">
        <f t="shared" si="9"/>
        <v>169</v>
      </c>
      <c r="G204" s="190">
        <f t="shared" si="10"/>
        <v>56.333333333333336</v>
      </c>
      <c r="H204" s="191">
        <f t="shared" si="11"/>
        <v>0.32061010775534982</v>
      </c>
    </row>
    <row r="205" spans="1:8" ht="15">
      <c r="A205" s="197" t="s">
        <v>254</v>
      </c>
      <c r="B205" s="198">
        <v>21</v>
      </c>
      <c r="C205" s="198">
        <v>34</v>
      </c>
      <c r="D205" s="198">
        <v>1</v>
      </c>
      <c r="E205" s="192"/>
      <c r="F205" s="189">
        <f t="shared" si="9"/>
        <v>56</v>
      </c>
      <c r="G205" s="190">
        <f t="shared" si="10"/>
        <v>18.666666666666668</v>
      </c>
      <c r="H205" s="191">
        <f t="shared" si="11"/>
        <v>0.1062376688420094</v>
      </c>
    </row>
    <row r="206" spans="1:8" ht="15">
      <c r="A206" s="205" t="s">
        <v>49</v>
      </c>
      <c r="B206" s="198">
        <v>676</v>
      </c>
      <c r="C206" s="198">
        <v>677</v>
      </c>
      <c r="D206" s="198">
        <v>795</v>
      </c>
      <c r="E206" s="192"/>
      <c r="F206" s="189">
        <f t="shared" si="9"/>
        <v>2148</v>
      </c>
      <c r="G206" s="190">
        <f t="shared" si="10"/>
        <v>716</v>
      </c>
      <c r="H206" s="191">
        <f t="shared" si="11"/>
        <v>4.0749734405827898</v>
      </c>
    </row>
    <row r="207" spans="1:8" ht="15">
      <c r="A207" s="205" t="s">
        <v>255</v>
      </c>
      <c r="B207" s="198">
        <v>0</v>
      </c>
      <c r="C207" s="198">
        <v>0</v>
      </c>
      <c r="D207" s="198">
        <v>2</v>
      </c>
      <c r="E207" s="192"/>
      <c r="F207" s="189">
        <f t="shared" si="9"/>
        <v>2</v>
      </c>
      <c r="G207" s="190">
        <f t="shared" si="10"/>
        <v>0.66666666666666663</v>
      </c>
      <c r="H207" s="191">
        <f t="shared" si="11"/>
        <v>3.7942024586431933E-3</v>
      </c>
    </row>
    <row r="208" spans="1:8" ht="15">
      <c r="A208" s="205" t="s">
        <v>256</v>
      </c>
      <c r="B208" s="198">
        <v>55</v>
      </c>
      <c r="C208" s="198">
        <v>51</v>
      </c>
      <c r="D208" s="198">
        <v>67</v>
      </c>
      <c r="E208" s="192"/>
      <c r="F208" s="189">
        <f t="shared" si="9"/>
        <v>173</v>
      </c>
      <c r="G208" s="190">
        <f t="shared" si="10"/>
        <v>57.666666666666664</v>
      </c>
      <c r="H208" s="191">
        <f t="shared" si="11"/>
        <v>0.32819851267263622</v>
      </c>
    </row>
    <row r="209" spans="1:8" ht="15">
      <c r="A209" s="205" t="s">
        <v>257</v>
      </c>
      <c r="B209" s="198">
        <v>0</v>
      </c>
      <c r="C209" s="198">
        <v>0</v>
      </c>
      <c r="D209" s="198">
        <v>0</v>
      </c>
      <c r="E209" s="192"/>
      <c r="F209" s="189">
        <f t="shared" si="9"/>
        <v>0</v>
      </c>
      <c r="G209" s="190">
        <f t="shared" si="10"/>
        <v>0</v>
      </c>
      <c r="H209" s="191">
        <f t="shared" si="11"/>
        <v>0</v>
      </c>
    </row>
    <row r="210" spans="1:8" ht="14.25" customHeight="1">
      <c r="A210" s="205" t="s">
        <v>258</v>
      </c>
      <c r="B210" s="198">
        <v>1</v>
      </c>
      <c r="C210" s="198">
        <v>1</v>
      </c>
      <c r="D210" s="198">
        <v>0</v>
      </c>
      <c r="E210" s="192"/>
      <c r="F210" s="189">
        <f t="shared" si="9"/>
        <v>2</v>
      </c>
      <c r="G210" s="190">
        <f t="shared" si="10"/>
        <v>0.66666666666666663</v>
      </c>
      <c r="H210" s="191">
        <f t="shared" si="11"/>
        <v>3.7942024586431933E-3</v>
      </c>
    </row>
    <row r="211" spans="1:8" ht="15">
      <c r="A211" s="205" t="s">
        <v>259</v>
      </c>
      <c r="B211" s="198">
        <v>32</v>
      </c>
      <c r="C211" s="198">
        <v>31</v>
      </c>
      <c r="D211" s="198">
        <v>39</v>
      </c>
      <c r="E211" s="192"/>
      <c r="F211" s="189">
        <f t="shared" si="9"/>
        <v>102</v>
      </c>
      <c r="G211" s="190">
        <f t="shared" si="10"/>
        <v>34</v>
      </c>
      <c r="H211" s="191">
        <f t="shared" si="11"/>
        <v>0.19350432539080284</v>
      </c>
    </row>
    <row r="212" spans="1:8" ht="15">
      <c r="A212" s="197" t="s">
        <v>48</v>
      </c>
      <c r="B212" s="198">
        <v>811</v>
      </c>
      <c r="C212" s="198">
        <v>977</v>
      </c>
      <c r="D212" s="198">
        <v>926</v>
      </c>
      <c r="E212" s="192"/>
      <c r="F212" s="189">
        <f t="shared" si="9"/>
        <v>2714</v>
      </c>
      <c r="G212" s="190">
        <f t="shared" si="10"/>
        <v>904.66666666666663</v>
      </c>
      <c r="H212" s="191">
        <f t="shared" si="11"/>
        <v>5.1487327363788129</v>
      </c>
    </row>
    <row r="213" spans="1:8" ht="15">
      <c r="A213" s="205" t="s">
        <v>260</v>
      </c>
      <c r="B213" s="198">
        <v>0</v>
      </c>
      <c r="C213" s="198">
        <v>0</v>
      </c>
      <c r="D213" s="198">
        <v>0</v>
      </c>
      <c r="E213" s="192"/>
      <c r="F213" s="189">
        <f t="shared" si="9"/>
        <v>0</v>
      </c>
      <c r="G213" s="190">
        <f t="shared" si="10"/>
        <v>0</v>
      </c>
      <c r="H213" s="191">
        <f t="shared" si="11"/>
        <v>0</v>
      </c>
    </row>
    <row r="214" spans="1:8" ht="15">
      <c r="A214" s="205" t="s">
        <v>261</v>
      </c>
      <c r="B214" s="198">
        <v>0</v>
      </c>
      <c r="C214" s="198">
        <v>0</v>
      </c>
      <c r="D214" s="198">
        <v>0</v>
      </c>
      <c r="E214" s="192"/>
      <c r="F214" s="189">
        <f t="shared" si="9"/>
        <v>0</v>
      </c>
      <c r="G214" s="190">
        <f t="shared" si="10"/>
        <v>0</v>
      </c>
      <c r="H214" s="191">
        <f t="shared" si="11"/>
        <v>0</v>
      </c>
    </row>
    <row r="215" spans="1:8" ht="15">
      <c r="A215" s="205" t="s">
        <v>262</v>
      </c>
      <c r="B215" s="198">
        <v>27</v>
      </c>
      <c r="C215" s="198">
        <v>14</v>
      </c>
      <c r="D215" s="198">
        <v>8</v>
      </c>
      <c r="E215" s="192"/>
      <c r="F215" s="189">
        <f t="shared" si="9"/>
        <v>49</v>
      </c>
      <c r="G215" s="190">
        <f t="shared" si="10"/>
        <v>16.333333333333332</v>
      </c>
      <c r="H215" s="191">
        <f t="shared" si="11"/>
        <v>9.295796023675823E-2</v>
      </c>
    </row>
    <row r="216" spans="1:8" ht="15">
      <c r="A216" s="197" t="s">
        <v>263</v>
      </c>
      <c r="B216" s="198">
        <v>8</v>
      </c>
      <c r="C216" s="198">
        <v>5</v>
      </c>
      <c r="D216" s="198">
        <v>5</v>
      </c>
      <c r="E216" s="192"/>
      <c r="F216" s="189">
        <f t="shared" si="9"/>
        <v>18</v>
      </c>
      <c r="G216" s="190">
        <f t="shared" si="10"/>
        <v>6</v>
      </c>
      <c r="H216" s="191">
        <f t="shared" si="11"/>
        <v>3.4147822127788739E-2</v>
      </c>
    </row>
    <row r="217" spans="1:8" ht="15">
      <c r="A217" s="205" t="s">
        <v>264</v>
      </c>
      <c r="B217" s="198">
        <v>103</v>
      </c>
      <c r="C217" s="198">
        <v>72</v>
      </c>
      <c r="D217" s="198">
        <v>49</v>
      </c>
      <c r="E217" s="192"/>
      <c r="F217" s="189">
        <f t="shared" si="9"/>
        <v>224</v>
      </c>
      <c r="G217" s="190">
        <f t="shared" si="10"/>
        <v>74.666666666666671</v>
      </c>
      <c r="H217" s="191">
        <f t="shared" si="11"/>
        <v>0.4249506753680376</v>
      </c>
    </row>
    <row r="218" spans="1:8" ht="15">
      <c r="A218" s="205" t="s">
        <v>265</v>
      </c>
      <c r="B218" s="198">
        <v>0</v>
      </c>
      <c r="C218" s="198">
        <v>0</v>
      </c>
      <c r="D218" s="198">
        <v>1</v>
      </c>
      <c r="E218" s="192"/>
      <c r="F218" s="189">
        <f t="shared" si="9"/>
        <v>1</v>
      </c>
      <c r="G218" s="190">
        <f t="shared" si="10"/>
        <v>0.33333333333333331</v>
      </c>
      <c r="H218" s="191">
        <f t="shared" si="11"/>
        <v>1.8971012293215966E-3</v>
      </c>
    </row>
    <row r="219" spans="1:8" ht="15">
      <c r="A219" s="197" t="s">
        <v>266</v>
      </c>
      <c r="B219" s="198">
        <v>0</v>
      </c>
      <c r="C219" s="198">
        <v>0</v>
      </c>
      <c r="D219" s="198">
        <v>0</v>
      </c>
      <c r="E219" s="192"/>
      <c r="F219" s="189">
        <f t="shared" si="9"/>
        <v>0</v>
      </c>
      <c r="G219" s="190">
        <f t="shared" si="10"/>
        <v>0</v>
      </c>
      <c r="H219" s="191">
        <f t="shared" si="11"/>
        <v>0</v>
      </c>
    </row>
    <row r="220" spans="1:8" ht="15">
      <c r="A220" s="197" t="s">
        <v>267</v>
      </c>
      <c r="B220" s="198">
        <v>99</v>
      </c>
      <c r="C220" s="198">
        <v>47</v>
      </c>
      <c r="D220" s="198">
        <v>53</v>
      </c>
      <c r="E220" s="192"/>
      <c r="F220" s="189">
        <f t="shared" si="9"/>
        <v>199</v>
      </c>
      <c r="G220" s="190">
        <f t="shared" si="10"/>
        <v>66.333333333333329</v>
      </c>
      <c r="H220" s="191">
        <f t="shared" si="11"/>
        <v>0.37752314463499775</v>
      </c>
    </row>
    <row r="221" spans="1:8" ht="15">
      <c r="A221" s="197" t="s">
        <v>268</v>
      </c>
      <c r="B221" s="198">
        <v>3</v>
      </c>
      <c r="C221" s="198">
        <v>1</v>
      </c>
      <c r="D221" s="198">
        <v>0</v>
      </c>
      <c r="E221" s="192"/>
      <c r="F221" s="189">
        <f t="shared" si="9"/>
        <v>4</v>
      </c>
      <c r="G221" s="190">
        <f t="shared" si="10"/>
        <v>1.3333333333333333</v>
      </c>
      <c r="H221" s="191">
        <f t="shared" si="11"/>
        <v>7.5884049172863866E-3</v>
      </c>
    </row>
    <row r="222" spans="1:8" ht="15">
      <c r="A222" s="205" t="s">
        <v>269</v>
      </c>
      <c r="B222" s="198">
        <v>59</v>
      </c>
      <c r="C222" s="198">
        <v>54</v>
      </c>
      <c r="D222" s="198">
        <v>57</v>
      </c>
      <c r="E222" s="192"/>
      <c r="F222" s="189">
        <f t="shared" si="9"/>
        <v>170</v>
      </c>
      <c r="G222" s="190">
        <f t="shared" si="10"/>
        <v>56.666666666666664</v>
      </c>
      <c r="H222" s="191">
        <f t="shared" si="11"/>
        <v>0.32250720898467139</v>
      </c>
    </row>
    <row r="223" spans="1:8" ht="15">
      <c r="A223" s="205" t="s">
        <v>270</v>
      </c>
      <c r="B223" s="198">
        <v>0</v>
      </c>
      <c r="C223" s="198">
        <v>3</v>
      </c>
      <c r="D223" s="198">
        <v>0</v>
      </c>
      <c r="E223" s="192"/>
      <c r="F223" s="189">
        <f t="shared" si="9"/>
        <v>3</v>
      </c>
      <c r="G223" s="190">
        <f t="shared" si="10"/>
        <v>1</v>
      </c>
      <c r="H223" s="191">
        <f t="shared" si="11"/>
        <v>5.6913036879647893E-3</v>
      </c>
    </row>
    <row r="224" spans="1:8" ht="15">
      <c r="A224" s="205" t="s">
        <v>271</v>
      </c>
      <c r="B224" s="198">
        <v>0</v>
      </c>
      <c r="C224" s="198">
        <v>0</v>
      </c>
      <c r="D224" s="198">
        <v>0</v>
      </c>
      <c r="E224" s="192"/>
      <c r="F224" s="189">
        <f t="shared" si="9"/>
        <v>0</v>
      </c>
      <c r="G224" s="190">
        <f t="shared" si="10"/>
        <v>0</v>
      </c>
      <c r="H224" s="191">
        <f t="shared" si="11"/>
        <v>0</v>
      </c>
    </row>
    <row r="225" spans="1:8" ht="15">
      <c r="A225" s="205" t="s">
        <v>272</v>
      </c>
      <c r="B225" s="198">
        <v>15</v>
      </c>
      <c r="C225" s="198">
        <v>12</v>
      </c>
      <c r="D225" s="198">
        <v>7</v>
      </c>
      <c r="E225" s="192"/>
      <c r="F225" s="189">
        <f t="shared" si="9"/>
        <v>34</v>
      </c>
      <c r="G225" s="190">
        <f t="shared" si="10"/>
        <v>11.333333333333334</v>
      </c>
      <c r="H225" s="191">
        <f t="shared" si="11"/>
        <v>6.4501441796934275E-2</v>
      </c>
    </row>
    <row r="226" spans="1:8" ht="15">
      <c r="A226" s="197" t="s">
        <v>273</v>
      </c>
      <c r="B226" s="198">
        <v>0</v>
      </c>
      <c r="C226" s="198">
        <v>0</v>
      </c>
      <c r="D226" s="198">
        <v>0</v>
      </c>
      <c r="E226" s="192"/>
      <c r="F226" s="189">
        <f t="shared" si="9"/>
        <v>0</v>
      </c>
      <c r="G226" s="190">
        <f t="shared" si="10"/>
        <v>0</v>
      </c>
      <c r="H226" s="191">
        <f t="shared" si="11"/>
        <v>0</v>
      </c>
    </row>
    <row r="227" spans="1:8" ht="15">
      <c r="A227" s="205" t="s">
        <v>274</v>
      </c>
      <c r="B227" s="198">
        <v>0</v>
      </c>
      <c r="C227" s="198">
        <v>2</v>
      </c>
      <c r="D227" s="198">
        <v>0</v>
      </c>
      <c r="E227" s="192"/>
      <c r="F227" s="189">
        <f t="shared" si="9"/>
        <v>2</v>
      </c>
      <c r="G227" s="190">
        <f t="shared" si="10"/>
        <v>0.66666666666666663</v>
      </c>
      <c r="H227" s="191">
        <f t="shared" si="11"/>
        <v>3.7942024586431933E-3</v>
      </c>
    </row>
    <row r="228" spans="1:8" ht="15">
      <c r="A228" s="197" t="s">
        <v>275</v>
      </c>
      <c r="B228" s="198">
        <v>0</v>
      </c>
      <c r="C228" s="198">
        <v>0</v>
      </c>
      <c r="D228" s="198">
        <v>0</v>
      </c>
      <c r="E228" s="192"/>
      <c r="F228" s="189">
        <f t="shared" si="9"/>
        <v>0</v>
      </c>
      <c r="G228" s="190">
        <f t="shared" si="10"/>
        <v>0</v>
      </c>
      <c r="H228" s="191">
        <f t="shared" si="11"/>
        <v>0</v>
      </c>
    </row>
    <row r="229" spans="1:8" ht="15">
      <c r="A229" s="197" t="s">
        <v>276</v>
      </c>
      <c r="B229" s="198">
        <v>16</v>
      </c>
      <c r="C229" s="198">
        <v>11</v>
      </c>
      <c r="D229" s="198">
        <v>1</v>
      </c>
      <c r="E229" s="192"/>
      <c r="F229" s="189">
        <f t="shared" si="9"/>
        <v>28</v>
      </c>
      <c r="G229" s="190">
        <f t="shared" si="10"/>
        <v>9.3333333333333339</v>
      </c>
      <c r="H229" s="191">
        <f t="shared" si="11"/>
        <v>5.31188344210047E-2</v>
      </c>
    </row>
    <row r="230" spans="1:8" ht="15">
      <c r="A230" s="205" t="s">
        <v>277</v>
      </c>
      <c r="B230" s="198">
        <v>7</v>
      </c>
      <c r="C230" s="198">
        <v>1</v>
      </c>
      <c r="D230" s="198">
        <v>0</v>
      </c>
      <c r="E230" s="192"/>
      <c r="F230" s="189">
        <f t="shared" si="9"/>
        <v>8</v>
      </c>
      <c r="G230" s="190">
        <f t="shared" si="10"/>
        <v>2.6666666666666665</v>
      </c>
      <c r="H230" s="191">
        <f t="shared" si="11"/>
        <v>1.5176809834572773E-2</v>
      </c>
    </row>
    <row r="231" spans="1:8" ht="15">
      <c r="A231" s="205" t="s">
        <v>278</v>
      </c>
      <c r="B231" s="198">
        <v>47</v>
      </c>
      <c r="C231" s="198">
        <v>26</v>
      </c>
      <c r="D231" s="198">
        <v>22</v>
      </c>
      <c r="E231" s="192"/>
      <c r="F231" s="189">
        <f t="shared" si="9"/>
        <v>95</v>
      </c>
      <c r="G231" s="190">
        <f t="shared" si="10"/>
        <v>31.666666666666668</v>
      </c>
      <c r="H231" s="191">
        <f t="shared" si="11"/>
        <v>0.18022461678555168</v>
      </c>
    </row>
    <row r="232" spans="1:8" ht="15">
      <c r="A232" s="197" t="s">
        <v>279</v>
      </c>
      <c r="B232" s="198">
        <v>26</v>
      </c>
      <c r="C232" s="198">
        <v>23</v>
      </c>
      <c r="D232" s="198">
        <v>11</v>
      </c>
      <c r="E232" s="192"/>
      <c r="F232" s="189">
        <f t="shared" si="9"/>
        <v>60</v>
      </c>
      <c r="G232" s="190">
        <f t="shared" si="10"/>
        <v>20</v>
      </c>
      <c r="H232" s="191">
        <f t="shared" si="11"/>
        <v>0.11382607375929579</v>
      </c>
    </row>
    <row r="233" spans="1:8" ht="15">
      <c r="A233" s="205" t="s">
        <v>280</v>
      </c>
      <c r="B233" s="198">
        <v>0</v>
      </c>
      <c r="C233" s="198">
        <v>1</v>
      </c>
      <c r="D233" s="198">
        <v>0</v>
      </c>
      <c r="E233" s="188"/>
      <c r="F233" s="189">
        <f t="shared" si="9"/>
        <v>1</v>
      </c>
      <c r="G233" s="190">
        <f t="shared" si="10"/>
        <v>0.33333333333333331</v>
      </c>
      <c r="H233" s="191">
        <f t="shared" si="11"/>
        <v>1.8971012293215966E-3</v>
      </c>
    </row>
    <row r="234" spans="1:8" ht="15">
      <c r="A234" s="197" t="s">
        <v>281</v>
      </c>
      <c r="B234" s="198">
        <v>5</v>
      </c>
      <c r="C234" s="198">
        <v>14</v>
      </c>
      <c r="D234" s="198">
        <v>11</v>
      </c>
      <c r="E234" s="192"/>
      <c r="F234" s="189">
        <f t="shared" si="9"/>
        <v>30</v>
      </c>
      <c r="G234" s="190">
        <f t="shared" si="10"/>
        <v>10</v>
      </c>
      <c r="H234" s="191">
        <f t="shared" si="11"/>
        <v>5.6913036879647896E-2</v>
      </c>
    </row>
    <row r="235" spans="1:8" ht="15">
      <c r="A235" s="205" t="s">
        <v>282</v>
      </c>
      <c r="B235" s="198">
        <v>514</v>
      </c>
      <c r="C235" s="198">
        <v>480</v>
      </c>
      <c r="D235" s="198">
        <v>448</v>
      </c>
      <c r="E235" s="192"/>
      <c r="F235" s="189">
        <f t="shared" si="9"/>
        <v>1442</v>
      </c>
      <c r="G235" s="190">
        <f t="shared" si="10"/>
        <v>480.66666666666669</v>
      </c>
      <c r="H235" s="191">
        <f t="shared" si="11"/>
        <v>2.7356199726817425</v>
      </c>
    </row>
    <row r="236" spans="1:8" ht="15">
      <c r="A236" s="205" t="s">
        <v>283</v>
      </c>
      <c r="B236" s="198">
        <v>3</v>
      </c>
      <c r="C236" s="198">
        <v>0</v>
      </c>
      <c r="D236" s="198">
        <v>0</v>
      </c>
      <c r="E236" s="192"/>
      <c r="F236" s="189">
        <f t="shared" si="9"/>
        <v>3</v>
      </c>
      <c r="G236" s="190">
        <f t="shared" si="10"/>
        <v>1</v>
      </c>
      <c r="H236" s="191">
        <f t="shared" si="11"/>
        <v>5.6913036879647893E-3</v>
      </c>
    </row>
    <row r="237" spans="1:8" ht="15">
      <c r="A237" s="205" t="s">
        <v>284</v>
      </c>
      <c r="B237" s="198">
        <v>2</v>
      </c>
      <c r="C237" s="198">
        <v>3</v>
      </c>
      <c r="D237" s="198">
        <v>6</v>
      </c>
      <c r="E237" s="192"/>
      <c r="F237" s="189">
        <f t="shared" si="9"/>
        <v>11</v>
      </c>
      <c r="G237" s="190">
        <f t="shared" si="10"/>
        <v>3.6666666666666665</v>
      </c>
      <c r="H237" s="191">
        <f t="shared" si="11"/>
        <v>2.0868113522537562E-2</v>
      </c>
    </row>
    <row r="238" spans="1:8" ht="15">
      <c r="A238" s="205" t="s">
        <v>285</v>
      </c>
      <c r="B238" s="198">
        <v>0</v>
      </c>
      <c r="C238" s="198">
        <v>0</v>
      </c>
      <c r="D238" s="198">
        <v>0</v>
      </c>
      <c r="E238" s="192"/>
      <c r="F238" s="189">
        <f t="shared" si="9"/>
        <v>0</v>
      </c>
      <c r="G238" s="190">
        <f t="shared" si="10"/>
        <v>0</v>
      </c>
      <c r="H238" s="191">
        <f t="shared" si="11"/>
        <v>0</v>
      </c>
    </row>
    <row r="239" spans="1:8" ht="15">
      <c r="A239" s="205" t="s">
        <v>286</v>
      </c>
      <c r="B239" s="198">
        <v>80</v>
      </c>
      <c r="C239" s="198">
        <v>117</v>
      </c>
      <c r="D239" s="198">
        <v>71</v>
      </c>
      <c r="E239" s="192"/>
      <c r="F239" s="189">
        <f t="shared" si="9"/>
        <v>268</v>
      </c>
      <c r="G239" s="190">
        <f t="shared" si="10"/>
        <v>89.333333333333329</v>
      </c>
      <c r="H239" s="191">
        <f t="shared" si="11"/>
        <v>0.50842312945818791</v>
      </c>
    </row>
    <row r="240" spans="1:8" ht="15">
      <c r="A240" s="205" t="s">
        <v>287</v>
      </c>
      <c r="B240" s="198">
        <v>0</v>
      </c>
      <c r="C240" s="198">
        <v>2</v>
      </c>
      <c r="D240" s="198">
        <v>2</v>
      </c>
      <c r="E240" s="192"/>
      <c r="F240" s="189">
        <f t="shared" si="9"/>
        <v>4</v>
      </c>
      <c r="G240" s="190">
        <f t="shared" si="10"/>
        <v>1.3333333333333333</v>
      </c>
      <c r="H240" s="191">
        <f t="shared" si="11"/>
        <v>7.5884049172863866E-3</v>
      </c>
    </row>
    <row r="241" spans="1:8" ht="15">
      <c r="A241" s="205" t="s">
        <v>288</v>
      </c>
      <c r="B241" s="198">
        <v>0</v>
      </c>
      <c r="C241" s="198">
        <v>0</v>
      </c>
      <c r="D241" s="198">
        <v>0</v>
      </c>
      <c r="E241" s="192"/>
      <c r="F241" s="189">
        <f t="shared" si="9"/>
        <v>0</v>
      </c>
      <c r="G241" s="190">
        <f t="shared" si="10"/>
        <v>0</v>
      </c>
      <c r="H241" s="191">
        <f t="shared" si="11"/>
        <v>0</v>
      </c>
    </row>
    <row r="242" spans="1:8" ht="15">
      <c r="A242" s="205" t="s">
        <v>289</v>
      </c>
      <c r="B242" s="198">
        <v>26</v>
      </c>
      <c r="C242" s="198">
        <v>29</v>
      </c>
      <c r="D242" s="198">
        <v>39</v>
      </c>
      <c r="E242" s="192"/>
      <c r="F242" s="189">
        <f t="shared" si="9"/>
        <v>94</v>
      </c>
      <c r="G242" s="190">
        <f t="shared" si="10"/>
        <v>31.333333333333332</v>
      </c>
      <c r="H242" s="191">
        <f t="shared" si="11"/>
        <v>0.17832751555623008</v>
      </c>
    </row>
    <row r="243" spans="1:8" ht="15">
      <c r="A243" s="205" t="s">
        <v>290</v>
      </c>
      <c r="B243" s="198">
        <v>35</v>
      </c>
      <c r="C243" s="198">
        <v>41</v>
      </c>
      <c r="D243" s="198">
        <v>44</v>
      </c>
      <c r="E243" s="192"/>
      <c r="F243" s="189">
        <f t="shared" si="9"/>
        <v>120</v>
      </c>
      <c r="G243" s="190">
        <f t="shared" si="10"/>
        <v>40</v>
      </c>
      <c r="H243" s="191">
        <f t="shared" si="11"/>
        <v>0.22765214751859159</v>
      </c>
    </row>
    <row r="244" spans="1:8" customFormat="1" ht="15">
      <c r="A244" s="197" t="s">
        <v>291</v>
      </c>
      <c r="B244" s="198">
        <v>3</v>
      </c>
      <c r="C244" s="198">
        <v>0</v>
      </c>
      <c r="D244" s="198">
        <v>4</v>
      </c>
      <c r="E244" s="192"/>
      <c r="F244" s="189">
        <f t="shared" si="9"/>
        <v>7</v>
      </c>
      <c r="G244" s="190">
        <f t="shared" si="10"/>
        <v>2.3333333333333335</v>
      </c>
      <c r="H244" s="191">
        <f t="shared" si="11"/>
        <v>1.3279708605251175E-2</v>
      </c>
    </row>
    <row r="245" spans="1:8" customFormat="1" ht="15">
      <c r="A245" s="197" t="s">
        <v>292</v>
      </c>
      <c r="B245" s="198">
        <v>227</v>
      </c>
      <c r="C245" s="198">
        <v>193</v>
      </c>
      <c r="D245" s="198">
        <v>156</v>
      </c>
      <c r="E245" s="192"/>
      <c r="F245" s="189">
        <f t="shared" si="9"/>
        <v>576</v>
      </c>
      <c r="G245" s="190">
        <f t="shared" si="10"/>
        <v>192</v>
      </c>
      <c r="H245" s="191">
        <f t="shared" si="11"/>
        <v>1.0927303080892397</v>
      </c>
    </row>
    <row r="246" spans="1:8" customFormat="1" ht="15">
      <c r="A246" s="197" t="s">
        <v>293</v>
      </c>
      <c r="B246" s="198">
        <v>198</v>
      </c>
      <c r="C246" s="198">
        <v>132</v>
      </c>
      <c r="D246" s="198">
        <v>72</v>
      </c>
      <c r="E246" s="192"/>
      <c r="F246" s="189">
        <f t="shared" si="9"/>
        <v>402</v>
      </c>
      <c r="G246" s="190">
        <f t="shared" si="10"/>
        <v>134</v>
      </c>
      <c r="H246" s="191">
        <f t="shared" si="11"/>
        <v>0.7626346941872818</v>
      </c>
    </row>
    <row r="247" spans="1:8" customFormat="1" ht="15">
      <c r="A247" s="197" t="s">
        <v>294</v>
      </c>
      <c r="B247" s="198">
        <v>0</v>
      </c>
      <c r="C247" s="198">
        <v>7</v>
      </c>
      <c r="D247" s="198">
        <v>9</v>
      </c>
      <c r="E247" s="192"/>
      <c r="F247" s="189">
        <f t="shared" si="9"/>
        <v>16</v>
      </c>
      <c r="G247" s="190">
        <f t="shared" si="10"/>
        <v>5.333333333333333</v>
      </c>
      <c r="H247" s="191">
        <f t="shared" si="11"/>
        <v>3.0353619669145546E-2</v>
      </c>
    </row>
    <row r="248" spans="1:8" customFormat="1" ht="15">
      <c r="A248" s="197" t="s">
        <v>295</v>
      </c>
      <c r="B248" s="198">
        <v>0</v>
      </c>
      <c r="C248" s="198">
        <v>0</v>
      </c>
      <c r="D248" s="198">
        <v>1</v>
      </c>
      <c r="E248" s="192"/>
      <c r="F248" s="189">
        <f t="shared" si="9"/>
        <v>1</v>
      </c>
      <c r="G248" s="190">
        <f t="shared" si="10"/>
        <v>0.33333333333333331</v>
      </c>
      <c r="H248" s="191">
        <f t="shared" si="11"/>
        <v>1.8971012293215966E-3</v>
      </c>
    </row>
    <row r="249" spans="1:8" customFormat="1" ht="15">
      <c r="A249" s="197" t="s">
        <v>296</v>
      </c>
      <c r="B249" s="198">
        <v>15</v>
      </c>
      <c r="C249" s="198">
        <v>20</v>
      </c>
      <c r="D249" s="198">
        <v>40</v>
      </c>
      <c r="E249" s="192"/>
      <c r="F249" s="189">
        <f t="shared" si="9"/>
        <v>75</v>
      </c>
      <c r="G249" s="190">
        <f t="shared" si="10"/>
        <v>25</v>
      </c>
      <c r="H249" s="191">
        <f t="shared" si="11"/>
        <v>0.14228259219911976</v>
      </c>
    </row>
    <row r="250" spans="1:8" customFormat="1" ht="15">
      <c r="A250" s="197" t="s">
        <v>297</v>
      </c>
      <c r="B250" s="198">
        <v>234</v>
      </c>
      <c r="C250" s="198">
        <v>299</v>
      </c>
      <c r="D250" s="198">
        <v>238</v>
      </c>
      <c r="E250" s="192"/>
      <c r="F250" s="189">
        <f t="shared" si="9"/>
        <v>771</v>
      </c>
      <c r="G250" s="190">
        <f t="shared" si="10"/>
        <v>257</v>
      </c>
      <c r="H250" s="191">
        <f t="shared" si="11"/>
        <v>1.4626650478069509</v>
      </c>
    </row>
    <row r="251" spans="1:8" customFormat="1" ht="15">
      <c r="A251" s="205" t="s">
        <v>298</v>
      </c>
      <c r="B251" s="198">
        <v>0</v>
      </c>
      <c r="C251" s="198">
        <v>1</v>
      </c>
      <c r="D251" s="198">
        <v>1</v>
      </c>
      <c r="E251" s="192"/>
      <c r="F251" s="189">
        <f t="shared" si="9"/>
        <v>2</v>
      </c>
      <c r="G251" s="190">
        <f t="shared" si="10"/>
        <v>0.66666666666666663</v>
      </c>
      <c r="H251" s="191">
        <f t="shared" si="11"/>
        <v>3.7942024586431933E-3</v>
      </c>
    </row>
    <row r="252" spans="1:8" customFormat="1" ht="16.5" customHeight="1">
      <c r="A252" s="205" t="s">
        <v>299</v>
      </c>
      <c r="B252" s="198">
        <v>16</v>
      </c>
      <c r="C252" s="198">
        <v>36</v>
      </c>
      <c r="D252" s="198">
        <v>4</v>
      </c>
      <c r="E252" s="192"/>
      <c r="F252" s="189">
        <f t="shared" si="9"/>
        <v>56</v>
      </c>
      <c r="G252" s="190">
        <f t="shared" si="10"/>
        <v>18.666666666666668</v>
      </c>
      <c r="H252" s="191">
        <f t="shared" si="11"/>
        <v>0.1062376688420094</v>
      </c>
    </row>
    <row r="253" spans="1:8" customFormat="1" ht="16.5" customHeight="1">
      <c r="A253" s="205" t="s">
        <v>300</v>
      </c>
      <c r="B253" s="198">
        <v>307</v>
      </c>
      <c r="C253" s="198">
        <v>213</v>
      </c>
      <c r="D253" s="198">
        <v>293</v>
      </c>
      <c r="E253" s="192"/>
      <c r="F253" s="189">
        <f t="shared" si="9"/>
        <v>813</v>
      </c>
      <c r="G253" s="190">
        <f t="shared" si="10"/>
        <v>271</v>
      </c>
      <c r="H253" s="191">
        <f t="shared" si="11"/>
        <v>1.542343299438458</v>
      </c>
    </row>
    <row r="254" spans="1:8" customFormat="1" ht="15">
      <c r="A254" s="205" t="s">
        <v>301</v>
      </c>
      <c r="B254" s="198">
        <v>469</v>
      </c>
      <c r="C254" s="198">
        <v>649</v>
      </c>
      <c r="D254" s="198">
        <v>476</v>
      </c>
      <c r="E254" s="192"/>
      <c r="F254" s="189">
        <f t="shared" si="9"/>
        <v>1594</v>
      </c>
      <c r="G254" s="190">
        <f t="shared" si="10"/>
        <v>531.33333333333337</v>
      </c>
      <c r="H254" s="191">
        <f t="shared" si="11"/>
        <v>3.0239793595386248</v>
      </c>
    </row>
    <row r="255" spans="1:8" customFormat="1" ht="19.5" customHeight="1">
      <c r="A255" s="205" t="s">
        <v>302</v>
      </c>
      <c r="B255" s="198">
        <v>14</v>
      </c>
      <c r="C255" s="198">
        <v>12</v>
      </c>
      <c r="D255" s="198">
        <v>38</v>
      </c>
      <c r="E255" s="192"/>
      <c r="F255" s="189">
        <f t="shared" si="9"/>
        <v>64</v>
      </c>
      <c r="G255" s="190">
        <f t="shared" si="10"/>
        <v>21.333333333333332</v>
      </c>
      <c r="H255" s="191">
        <f t="shared" si="11"/>
        <v>0.12141447867658219</v>
      </c>
    </row>
    <row r="256" spans="1:8" customFormat="1" ht="15">
      <c r="A256" s="205" t="s">
        <v>303</v>
      </c>
      <c r="B256" s="198">
        <v>8</v>
      </c>
      <c r="C256" s="198">
        <v>3</v>
      </c>
      <c r="D256" s="198">
        <v>12</v>
      </c>
      <c r="E256" s="192"/>
      <c r="F256" s="189">
        <f t="shared" si="9"/>
        <v>23</v>
      </c>
      <c r="G256" s="190">
        <f t="shared" si="10"/>
        <v>7.666666666666667</v>
      </c>
      <c r="H256" s="191">
        <f t="shared" si="11"/>
        <v>4.363332827439672E-2</v>
      </c>
    </row>
    <row r="257" spans="1:8" customFormat="1" ht="15">
      <c r="A257" s="205" t="s">
        <v>304</v>
      </c>
      <c r="B257" s="198">
        <v>5</v>
      </c>
      <c r="C257" s="198">
        <v>6</v>
      </c>
      <c r="D257" s="198">
        <v>8</v>
      </c>
      <c r="E257" s="192"/>
      <c r="F257" s="189">
        <f t="shared" si="9"/>
        <v>19</v>
      </c>
      <c r="G257" s="190">
        <f t="shared" si="10"/>
        <v>6.333333333333333</v>
      </c>
      <c r="H257" s="191">
        <f t="shared" si="11"/>
        <v>3.6044923357110334E-2</v>
      </c>
    </row>
    <row r="258" spans="1:8" customFormat="1" ht="15">
      <c r="A258" s="205" t="s">
        <v>305</v>
      </c>
      <c r="B258" s="198">
        <v>16</v>
      </c>
      <c r="C258" s="198">
        <v>14</v>
      </c>
      <c r="D258" s="198">
        <v>18</v>
      </c>
      <c r="E258" s="192"/>
      <c r="F258" s="189">
        <f t="shared" si="9"/>
        <v>48</v>
      </c>
      <c r="G258" s="190">
        <f t="shared" si="10"/>
        <v>16</v>
      </c>
      <c r="H258" s="191">
        <f t="shared" si="11"/>
        <v>9.1060859007436629E-2</v>
      </c>
    </row>
    <row r="259" spans="1:8" customFormat="1" ht="31.5" customHeight="1">
      <c r="A259" s="194" t="s">
        <v>8</v>
      </c>
      <c r="B259" s="195">
        <f>SUBTOTAL(109,Assuntos!$B$5:$B$258)</f>
        <v>19179</v>
      </c>
      <c r="C259" s="195">
        <f>SUBTOTAL(109,Assuntos!$C$5:$C$258)</f>
        <v>17099</v>
      </c>
      <c r="D259" s="195">
        <f>SUBTOTAL(109,Assuntos!$D$5:$D$258)</f>
        <v>16434</v>
      </c>
      <c r="E259" s="195"/>
      <c r="F259" s="195">
        <f>SUBTOTAL(109,Assuntos!$F$5:$F$258)</f>
        <v>52712</v>
      </c>
      <c r="G259" s="195">
        <f>SUBTOTAL(109,Assuntos!$G$5:$G$258)</f>
        <v>17570.666666666664</v>
      </c>
      <c r="H259" s="196">
        <f>SUBTOTAL(109,Assuntos!$H$5:$H$258)</f>
        <v>100.00000000000014</v>
      </c>
    </row>
    <row r="260" spans="1:8" customFormat="1" ht="15">
      <c r="A260" s="91"/>
      <c r="B260" s="92"/>
      <c r="C260" s="92"/>
      <c r="D260" s="92"/>
      <c r="E260" s="92"/>
      <c r="F260" s="27"/>
      <c r="G260" s="27"/>
      <c r="H260" s="9"/>
    </row>
    <row r="261" spans="1:8" customFormat="1" ht="15">
      <c r="A261" s="93"/>
      <c r="B261" s="27"/>
      <c r="C261" s="27"/>
      <c r="D261" s="27"/>
      <c r="E261" s="27"/>
      <c r="F261" s="27"/>
      <c r="G261" s="27"/>
      <c r="H261" s="9"/>
    </row>
    <row r="262" spans="1:8" customFormat="1" ht="51.75">
      <c r="A262" s="94" t="s">
        <v>60</v>
      </c>
      <c r="B262" s="92"/>
      <c r="C262" s="92"/>
      <c r="D262" s="92"/>
      <c r="E262" s="92"/>
      <c r="F262" s="27"/>
      <c r="G262" s="27"/>
      <c r="H262" s="9"/>
    </row>
    <row r="263" spans="1:8" customFormat="1" ht="15">
      <c r="A263" s="95" t="s">
        <v>61</v>
      </c>
      <c r="B263" s="27"/>
      <c r="C263" s="27"/>
      <c r="D263" s="27"/>
      <c r="E263" s="27"/>
      <c r="F263" s="27"/>
      <c r="G263" s="27"/>
      <c r="H263" s="9"/>
    </row>
    <row r="264" spans="1:8">
      <c r="A264" s="96"/>
      <c r="B264" s="64"/>
      <c r="C264" s="64"/>
      <c r="D264" s="64"/>
      <c r="E264" s="64"/>
      <c r="F264" s="64"/>
      <c r="G264" s="64"/>
      <c r="H264" s="64"/>
    </row>
    <row r="265" spans="1:8" customFormat="1" ht="25.5">
      <c r="A265" s="97" t="s">
        <v>306</v>
      </c>
      <c r="B265" s="27"/>
      <c r="C265" s="27"/>
      <c r="D265" s="27"/>
      <c r="E265" s="27"/>
      <c r="F265" s="27"/>
      <c r="G265" s="27"/>
      <c r="H265" s="9"/>
    </row>
  </sheetData>
  <hyperlinks>
    <hyperlink ref="A263" r:id="rId1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8"/>
  <sheetViews>
    <sheetView workbookViewId="0">
      <selection activeCell="G3" sqref="G3"/>
    </sheetView>
  </sheetViews>
  <sheetFormatPr defaultColWidth="5.5703125" defaultRowHeight="20.100000000000001" customHeight="1"/>
  <cols>
    <col min="1" max="1" width="5.5703125" style="64" customWidth="1"/>
    <col min="2" max="2" width="58.7109375" style="64" customWidth="1"/>
    <col min="3" max="3" width="11.28515625" style="64" customWidth="1"/>
    <col min="4" max="4" width="11.42578125" style="27" customWidth="1"/>
    <col min="5" max="5" width="11" style="64" customWidth="1"/>
    <col min="6" max="6" width="11.5703125" style="67" hidden="1" customWidth="1"/>
    <col min="7" max="7" width="8.28515625" style="64" customWidth="1"/>
    <col min="8" max="8" width="11.85546875" style="67" customWidth="1"/>
    <col min="9" max="9" width="23.42578125" style="64" customWidth="1"/>
    <col min="10" max="10" width="7.5703125" style="64" customWidth="1"/>
    <col min="11" max="11" width="7.140625" style="64" bestFit="1" customWidth="1"/>
    <col min="12" max="12" width="7.5703125" style="64" bestFit="1" customWidth="1"/>
    <col min="13" max="13" width="7.140625" style="64" bestFit="1" customWidth="1"/>
    <col min="14" max="14" width="6.85546875" style="64" customWidth="1"/>
    <col min="15" max="15" width="6.7109375" style="64" bestFit="1" customWidth="1"/>
    <col min="16" max="16" width="7.140625" style="64" bestFit="1" customWidth="1"/>
    <col min="17" max="17" width="15.85546875" style="64" bestFit="1" customWidth="1"/>
    <col min="18" max="216" width="9.140625" style="64" customWidth="1"/>
    <col min="217" max="217" width="58.28515625" style="64" customWidth="1"/>
    <col min="218" max="218" width="3.7109375" style="64" bestFit="1" customWidth="1"/>
    <col min="219" max="219" width="5.5703125" style="64" bestFit="1" customWidth="1"/>
    <col min="220" max="220" width="5.5703125" style="64" customWidth="1"/>
    <col min="221" max="16384" width="5.5703125" style="64"/>
  </cols>
  <sheetData>
    <row r="1" spans="2:20" ht="20.100000000000001" customHeight="1">
      <c r="B1" s="65" t="s">
        <v>0</v>
      </c>
      <c r="C1" s="65"/>
      <c r="D1" s="66"/>
      <c r="E1" s="65"/>
      <c r="I1" s="98">
        <f>Unidades!$D$71</f>
        <v>16434</v>
      </c>
    </row>
    <row r="2" spans="2:20" ht="20.100000000000001" customHeight="1">
      <c r="B2" s="1" t="s">
        <v>1</v>
      </c>
      <c r="C2" s="1"/>
      <c r="D2" s="33"/>
      <c r="E2" s="1"/>
    </row>
    <row r="3" spans="2:20" ht="20.100000000000001" customHeight="1">
      <c r="B3" s="1"/>
      <c r="C3" s="1"/>
      <c r="D3" s="33"/>
      <c r="E3" s="1"/>
    </row>
    <row r="4" spans="2:20" ht="20.100000000000001" customHeight="1">
      <c r="B4" s="1" t="s">
        <v>307</v>
      </c>
      <c r="C4" s="1"/>
      <c r="D4" s="33"/>
      <c r="E4" s="1"/>
      <c r="T4" s="70"/>
    </row>
    <row r="5" spans="2:20" ht="20.100000000000001" customHeight="1">
      <c r="F5" s="64"/>
      <c r="G5" s="67"/>
      <c r="H5" s="64"/>
      <c r="I5" s="67"/>
      <c r="T5" s="70"/>
    </row>
    <row r="6" spans="2:20" ht="57.75" customHeight="1">
      <c r="B6" s="38" t="s">
        <v>308</v>
      </c>
      <c r="C6" s="39" t="s">
        <v>27</v>
      </c>
      <c r="D6" s="39" t="s">
        <v>28</v>
      </c>
      <c r="E6" s="39" t="s">
        <v>29</v>
      </c>
      <c r="F6" s="39" t="s">
        <v>30</v>
      </c>
      <c r="G6" s="40" t="s">
        <v>8</v>
      </c>
      <c r="H6" s="40" t="s">
        <v>9</v>
      </c>
      <c r="I6" s="99" t="s">
        <v>309</v>
      </c>
    </row>
    <row r="7" spans="2:20" ht="20.100000000000001" customHeight="1">
      <c r="B7" s="73" t="s">
        <v>310</v>
      </c>
      <c r="C7" s="10">
        <v>1142</v>
      </c>
      <c r="D7" s="10">
        <v>1190</v>
      </c>
      <c r="E7" s="176">
        <v>2086</v>
      </c>
      <c r="F7" s="10"/>
      <c r="G7" s="60">
        <f t="shared" ref="G7:G16" si="0">SUM(C7:F7)</f>
        <v>4418</v>
      </c>
      <c r="H7" s="30">
        <f t="shared" ref="H7:H16" si="1">AVERAGE(B7:F7)</f>
        <v>1472.6666666666667</v>
      </c>
      <c r="I7" s="214">
        <f t="shared" ref="I7:I16" si="2">(E7*100)/$I$1</f>
        <v>12.693197030546429</v>
      </c>
      <c r="L7" s="67"/>
      <c r="M7" s="67"/>
    </row>
    <row r="8" spans="2:20" ht="20.100000000000001" customHeight="1">
      <c r="B8" s="73" t="s">
        <v>311</v>
      </c>
      <c r="C8" s="10">
        <v>1989</v>
      </c>
      <c r="D8" s="10">
        <v>2013</v>
      </c>
      <c r="E8" s="176">
        <v>1909</v>
      </c>
      <c r="F8" s="10"/>
      <c r="G8" s="60">
        <f t="shared" si="0"/>
        <v>5911</v>
      </c>
      <c r="H8" s="30">
        <f t="shared" si="1"/>
        <v>1970.3333333333333</v>
      </c>
      <c r="I8" s="214">
        <f t="shared" si="2"/>
        <v>11.616161616161616</v>
      </c>
      <c r="L8" s="67"/>
      <c r="M8" s="67"/>
    </row>
    <row r="9" spans="2:20" ht="20.100000000000001" customHeight="1">
      <c r="B9" s="73" t="s">
        <v>312</v>
      </c>
      <c r="C9" s="10">
        <v>1771</v>
      </c>
      <c r="D9" s="10">
        <v>1601</v>
      </c>
      <c r="E9" s="176">
        <v>1232</v>
      </c>
      <c r="F9" s="10"/>
      <c r="G9" s="60">
        <f t="shared" si="0"/>
        <v>4604</v>
      </c>
      <c r="H9" s="30">
        <f t="shared" si="1"/>
        <v>1534.6666666666667</v>
      </c>
      <c r="I9" s="214">
        <f t="shared" si="2"/>
        <v>7.4966532797858099</v>
      </c>
      <c r="L9" s="67"/>
      <c r="M9" s="67"/>
    </row>
    <row r="10" spans="2:20" ht="20.100000000000001" customHeight="1">
      <c r="B10" s="73" t="s">
        <v>313</v>
      </c>
      <c r="C10" s="10">
        <v>1040</v>
      </c>
      <c r="D10" s="10">
        <v>825</v>
      </c>
      <c r="E10" s="176">
        <v>1117</v>
      </c>
      <c r="F10" s="10"/>
      <c r="G10" s="60">
        <f t="shared" si="0"/>
        <v>2982</v>
      </c>
      <c r="H10" s="30">
        <f t="shared" si="1"/>
        <v>994</v>
      </c>
      <c r="I10" s="214">
        <f t="shared" si="2"/>
        <v>6.7968845077278814</v>
      </c>
      <c r="L10" s="67"/>
      <c r="M10" s="67"/>
    </row>
    <row r="11" spans="2:20" ht="20.100000000000001" customHeight="1">
      <c r="B11" s="73" t="s">
        <v>314</v>
      </c>
      <c r="C11" s="10">
        <v>1216</v>
      </c>
      <c r="D11" s="10">
        <v>1142</v>
      </c>
      <c r="E11" s="176">
        <v>1003</v>
      </c>
      <c r="F11" s="10"/>
      <c r="G11" s="60">
        <f t="shared" si="0"/>
        <v>3361</v>
      </c>
      <c r="H11" s="30">
        <f t="shared" si="1"/>
        <v>1120.3333333333333</v>
      </c>
      <c r="I11" s="214">
        <f t="shared" si="2"/>
        <v>6.1032006815139344</v>
      </c>
      <c r="L11" s="67"/>
      <c r="M11" s="67"/>
    </row>
    <row r="12" spans="2:20" ht="20.100000000000001" customHeight="1">
      <c r="B12" s="73" t="s">
        <v>315</v>
      </c>
      <c r="C12" s="10">
        <v>1810</v>
      </c>
      <c r="D12" s="10">
        <v>1192</v>
      </c>
      <c r="E12" s="176">
        <v>966</v>
      </c>
      <c r="F12" s="10"/>
      <c r="G12" s="60">
        <f t="shared" si="0"/>
        <v>3968</v>
      </c>
      <c r="H12" s="30">
        <f t="shared" si="1"/>
        <v>1322.6666666666667</v>
      </c>
      <c r="I12" s="214">
        <f t="shared" si="2"/>
        <v>5.8780576852866009</v>
      </c>
      <c r="L12" s="67"/>
      <c r="M12" s="67"/>
    </row>
    <row r="13" spans="2:20" ht="20.100000000000001" customHeight="1">
      <c r="B13" s="73" t="s">
        <v>316</v>
      </c>
      <c r="C13" s="10">
        <v>1020</v>
      </c>
      <c r="D13" s="10">
        <v>907</v>
      </c>
      <c r="E13" s="176">
        <v>900</v>
      </c>
      <c r="F13" s="10"/>
      <c r="G13" s="60">
        <f t="shared" si="0"/>
        <v>2827</v>
      </c>
      <c r="H13" s="30">
        <f t="shared" si="1"/>
        <v>942.33333333333337</v>
      </c>
      <c r="I13" s="214">
        <f t="shared" si="2"/>
        <v>5.47645125958379</v>
      </c>
      <c r="L13" s="67"/>
      <c r="M13" s="67"/>
    </row>
    <row r="14" spans="2:20" ht="20.100000000000001" customHeight="1">
      <c r="B14" s="73" t="s">
        <v>317</v>
      </c>
      <c r="C14" s="10">
        <v>1525</v>
      </c>
      <c r="D14" s="10">
        <v>967</v>
      </c>
      <c r="E14" s="176">
        <v>789</v>
      </c>
      <c r="F14" s="10"/>
      <c r="G14" s="60">
        <f t="shared" si="0"/>
        <v>3281</v>
      </c>
      <c r="H14" s="30">
        <f t="shared" si="1"/>
        <v>1093.6666666666667</v>
      </c>
      <c r="I14" s="214">
        <f t="shared" si="2"/>
        <v>4.8010222709017887</v>
      </c>
      <c r="L14" s="67"/>
      <c r="M14" s="67"/>
    </row>
    <row r="15" spans="2:20" ht="20.100000000000001" customHeight="1">
      <c r="B15" s="73" t="s">
        <v>54</v>
      </c>
      <c r="C15" s="10">
        <v>1103</v>
      </c>
      <c r="D15" s="10">
        <v>1201</v>
      </c>
      <c r="E15" s="176">
        <v>629</v>
      </c>
      <c r="F15" s="10"/>
      <c r="G15" s="60">
        <f t="shared" si="0"/>
        <v>2933</v>
      </c>
      <c r="H15" s="30">
        <f t="shared" si="1"/>
        <v>977.66666666666663</v>
      </c>
      <c r="I15" s="214">
        <f t="shared" si="2"/>
        <v>3.8274309358646708</v>
      </c>
      <c r="L15" s="67"/>
      <c r="M15" s="67"/>
    </row>
    <row r="16" spans="2:20" ht="20.100000000000001" customHeight="1">
      <c r="B16" s="73" t="s">
        <v>318</v>
      </c>
      <c r="C16" s="10">
        <v>486</v>
      </c>
      <c r="D16" s="10">
        <v>365</v>
      </c>
      <c r="E16" s="176">
        <v>318</v>
      </c>
      <c r="F16" s="10"/>
      <c r="G16" s="60">
        <f t="shared" si="0"/>
        <v>1169</v>
      </c>
      <c r="H16" s="30">
        <f t="shared" si="1"/>
        <v>389.66666666666669</v>
      </c>
      <c r="I16" s="214">
        <f t="shared" si="2"/>
        <v>1.9350127783862723</v>
      </c>
      <c r="L16" s="67"/>
      <c r="M16" s="67"/>
    </row>
    <row r="17" spans="2:42" s="69" customFormat="1" ht="20.100000000000001" customHeight="1">
      <c r="B17" s="154" t="s">
        <v>319</v>
      </c>
      <c r="C17" s="154">
        <f>SUBTOTAL(109,Unidades_10mais[1° trim 2025])</f>
        <v>13102</v>
      </c>
      <c r="D17" s="154">
        <f>SUBTOTAL(109,Unidades_10mais[2° trim 2025])</f>
        <v>11403</v>
      </c>
      <c r="E17" s="155">
        <f>SUBTOTAL(109,Unidades_10mais[3° trim 2025])</f>
        <v>10949</v>
      </c>
      <c r="F17" s="154"/>
      <c r="G17" s="155">
        <f>SUBTOTAL(109,Unidades_10mais[Total])</f>
        <v>35454</v>
      </c>
      <c r="H17" s="155">
        <f>SUBTOTAL(109,Unidades_10mais[Média])</f>
        <v>11817.999999999998</v>
      </c>
      <c r="I17" s="156">
        <f>SUBTOTAL(109,Unidades_10mais[% em relação ao todo do 3 ° trim 2025 (excetuando-se denúncias)])</f>
        <v>66.62407204575878</v>
      </c>
      <c r="J17" s="70"/>
      <c r="K17" s="70"/>
      <c r="L17" s="70"/>
      <c r="M17" s="70"/>
      <c r="N17" s="70"/>
      <c r="O17" s="70"/>
    </row>
    <row r="18" spans="2:42" ht="20.100000000000001" customHeight="1">
      <c r="B18" s="101" t="s">
        <v>58</v>
      </c>
      <c r="C18" s="69"/>
      <c r="D18" s="74"/>
      <c r="E18" s="69"/>
      <c r="F18" s="69"/>
      <c r="G18" s="69"/>
      <c r="H18" s="74" t="s">
        <v>59</v>
      </c>
      <c r="I18" s="102">
        <f>100-I17</f>
        <v>33.37592795424122</v>
      </c>
      <c r="J18" s="69"/>
      <c r="K18" s="69"/>
      <c r="L18" s="69"/>
      <c r="M18" s="69"/>
      <c r="N18" s="69"/>
      <c r="O18" s="216"/>
      <c r="P18" s="216"/>
      <c r="Q18" s="216"/>
      <c r="R18" s="69"/>
      <c r="S18" s="69"/>
      <c r="T18" s="69"/>
      <c r="U18" s="69"/>
      <c r="V18" s="69"/>
      <c r="W18" s="69"/>
      <c r="X18" s="71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2:42" ht="20.100000000000001" customHeight="1">
      <c r="B19" s="139"/>
      <c r="C19" s="139"/>
      <c r="D19" s="140"/>
      <c r="E19" s="139"/>
      <c r="F19" s="139"/>
      <c r="G19" s="139"/>
      <c r="H19" s="138"/>
      <c r="I19" s="175"/>
      <c r="J19" s="69"/>
      <c r="K19" s="69"/>
      <c r="L19" s="69"/>
      <c r="M19" s="69"/>
      <c r="N19" s="69"/>
      <c r="O19" s="69"/>
      <c r="P19" s="71"/>
      <c r="Q19" s="69"/>
      <c r="R19" s="69"/>
      <c r="S19" s="69"/>
      <c r="T19" s="69"/>
      <c r="U19" s="69"/>
      <c r="V19" s="69"/>
      <c r="W19" s="69"/>
      <c r="X19" s="71"/>
      <c r="Y19" s="69"/>
      <c r="Z19" s="69"/>
      <c r="AA19" s="69"/>
      <c r="AB19" s="69"/>
      <c r="AC19" s="69"/>
      <c r="AD19" s="103"/>
      <c r="AE19" s="104"/>
      <c r="AF19" s="104"/>
      <c r="AG19" s="104"/>
      <c r="AH19" s="104"/>
      <c r="AI19" s="10"/>
      <c r="AJ19" s="10"/>
      <c r="AK19" s="27"/>
      <c r="AL19" s="10"/>
      <c r="AM19" s="10"/>
      <c r="AN19" s="10"/>
      <c r="AO19" s="10"/>
      <c r="AP19" s="60"/>
    </row>
    <row r="20" spans="2:42" ht="20.100000000000001" customHeight="1">
      <c r="B20" s="141"/>
      <c r="C20" s="141"/>
      <c r="D20" s="157"/>
      <c r="E20" s="160"/>
      <c r="F20" s="160"/>
      <c r="G20" s="160"/>
      <c r="H20" s="160"/>
      <c r="I20" s="160"/>
      <c r="J20" s="69"/>
      <c r="K20" s="69"/>
      <c r="L20" s="69"/>
      <c r="M20" s="105"/>
      <c r="N20" s="69"/>
      <c r="O20" s="216"/>
      <c r="P20" s="216"/>
      <c r="Q20" s="216"/>
      <c r="R20" s="69"/>
      <c r="S20" s="69"/>
      <c r="T20" s="69"/>
      <c r="U20" s="69"/>
      <c r="V20" s="69"/>
      <c r="W20" s="69"/>
      <c r="X20" s="71"/>
      <c r="Y20" s="69"/>
      <c r="Z20" s="69"/>
      <c r="AA20" s="69"/>
      <c r="AB20" s="69"/>
      <c r="AC20" s="69"/>
      <c r="AD20" s="103"/>
      <c r="AE20" s="104"/>
      <c r="AF20" s="104"/>
      <c r="AG20" s="104"/>
      <c r="AH20" s="104"/>
      <c r="AI20" s="10"/>
      <c r="AJ20" s="10"/>
      <c r="AK20" s="27"/>
      <c r="AL20" s="10"/>
      <c r="AM20" s="10"/>
      <c r="AN20" s="10"/>
      <c r="AO20" s="10"/>
      <c r="AP20" s="60"/>
    </row>
    <row r="21" spans="2:42" ht="20.100000000000001" customHeight="1">
      <c r="B21" s="142" t="s">
        <v>320</v>
      </c>
      <c r="C21" s="143" t="s">
        <v>321</v>
      </c>
      <c r="D21" s="177"/>
      <c r="E21" s="133"/>
      <c r="F21" s="158"/>
      <c r="G21" s="139"/>
      <c r="H21" s="139"/>
      <c r="I21" s="139"/>
      <c r="J21" s="69"/>
      <c r="K21" s="69"/>
      <c r="L21" s="69"/>
      <c r="M21" s="69"/>
      <c r="N21" s="69"/>
      <c r="O21" s="69"/>
      <c r="P21" s="71"/>
      <c r="Q21" s="69"/>
      <c r="R21" s="69"/>
      <c r="S21" s="69"/>
      <c r="T21" s="69"/>
      <c r="U21" s="69"/>
      <c r="V21" s="69"/>
      <c r="W21" s="69"/>
      <c r="X21" s="106"/>
      <c r="Y21" s="69"/>
      <c r="Z21" s="69"/>
      <c r="AA21" s="69"/>
      <c r="AB21" s="69"/>
      <c r="AC21" s="69"/>
      <c r="AD21" s="103"/>
      <c r="AE21" s="104"/>
      <c r="AF21" s="104"/>
      <c r="AG21" s="104"/>
      <c r="AH21" s="104"/>
      <c r="AI21" s="10"/>
      <c r="AJ21" s="10"/>
      <c r="AK21" s="27"/>
      <c r="AL21" s="10"/>
      <c r="AM21" s="10"/>
      <c r="AN21" s="10"/>
      <c r="AO21" s="10"/>
      <c r="AP21" s="60"/>
    </row>
    <row r="22" spans="2:42" ht="20.100000000000001" customHeight="1">
      <c r="B22" s="144" t="s">
        <v>318</v>
      </c>
      <c r="C22" s="145">
        <v>1.9350127783862723</v>
      </c>
      <c r="D22" s="173" t="s">
        <v>311</v>
      </c>
      <c r="E22" s="178">
        <v>1970.3333333333333</v>
      </c>
      <c r="F22" s="158"/>
      <c r="G22" s="139"/>
      <c r="H22" s="139"/>
      <c r="I22" s="139"/>
      <c r="J22" s="69"/>
      <c r="K22" s="69"/>
      <c r="L22" s="69"/>
      <c r="M22" s="69"/>
      <c r="N22" s="69"/>
      <c r="R22" s="69"/>
      <c r="S22" s="69"/>
      <c r="T22" s="69"/>
      <c r="U22" s="69"/>
      <c r="V22" s="69"/>
      <c r="W22" s="69"/>
      <c r="X22" s="71"/>
      <c r="Y22" s="69"/>
      <c r="Z22" s="69"/>
      <c r="AA22" s="69"/>
      <c r="AB22" s="69"/>
      <c r="AC22" s="69"/>
      <c r="AD22" s="103"/>
      <c r="AE22" s="104"/>
      <c r="AF22" s="104"/>
      <c r="AG22" s="104"/>
      <c r="AH22" s="104"/>
      <c r="AI22" s="10"/>
      <c r="AJ22" s="10"/>
      <c r="AK22" s="27"/>
      <c r="AL22" s="10"/>
      <c r="AM22" s="10"/>
      <c r="AN22" s="10"/>
      <c r="AO22" s="10"/>
      <c r="AP22" s="60"/>
    </row>
    <row r="23" spans="2:42" ht="20.100000000000001" customHeight="1">
      <c r="B23" s="146" t="s">
        <v>54</v>
      </c>
      <c r="C23" s="147">
        <v>3.8274309358646708</v>
      </c>
      <c r="D23" s="179" t="s">
        <v>312</v>
      </c>
      <c r="E23" s="178">
        <v>1534.6666666666667</v>
      </c>
      <c r="F23" s="160"/>
      <c r="G23" s="160"/>
      <c r="H23" s="160"/>
      <c r="I23" s="160"/>
      <c r="J23" s="69"/>
      <c r="K23" s="69"/>
      <c r="L23" s="69"/>
      <c r="M23" s="69"/>
      <c r="N23" s="69"/>
      <c r="O23" s="216"/>
      <c r="P23" s="216"/>
      <c r="Q23" s="216"/>
      <c r="R23" s="69"/>
      <c r="S23" s="69"/>
      <c r="T23" s="69"/>
      <c r="U23" s="69"/>
      <c r="V23" s="69"/>
      <c r="W23" s="69"/>
      <c r="X23" s="71"/>
      <c r="Y23" s="69"/>
      <c r="Z23" s="69"/>
      <c r="AA23" s="69"/>
      <c r="AB23" s="69"/>
      <c r="AC23" s="69"/>
      <c r="AD23" s="103"/>
      <c r="AE23" s="104"/>
      <c r="AF23" s="104"/>
      <c r="AG23" s="104"/>
      <c r="AH23" s="104"/>
      <c r="AI23" s="10"/>
      <c r="AJ23" s="10"/>
      <c r="AK23" s="27"/>
      <c r="AL23" s="10"/>
      <c r="AM23" s="10"/>
      <c r="AN23" s="10"/>
      <c r="AO23" s="10"/>
      <c r="AP23" s="60"/>
    </row>
    <row r="24" spans="2:42" ht="20.100000000000001" customHeight="1">
      <c r="B24" s="146" t="s">
        <v>317</v>
      </c>
      <c r="C24" s="148">
        <v>4.8010222709017887</v>
      </c>
      <c r="D24" s="179" t="s">
        <v>310</v>
      </c>
      <c r="E24" s="180">
        <v>1472.6666666666667</v>
      </c>
      <c r="F24" s="158"/>
      <c r="G24" s="139"/>
      <c r="H24" s="139"/>
      <c r="I24" s="139"/>
      <c r="J24" s="69"/>
      <c r="K24" s="69"/>
      <c r="L24" s="69"/>
      <c r="M24" s="69"/>
      <c r="N24" s="69"/>
      <c r="O24" s="108"/>
      <c r="P24" s="108"/>
      <c r="Q24" s="108"/>
      <c r="R24" s="69"/>
      <c r="S24" s="69"/>
      <c r="T24" s="69"/>
      <c r="U24" s="69"/>
      <c r="V24" s="69"/>
      <c r="W24" s="69"/>
      <c r="X24" s="71"/>
      <c r="Y24" s="69"/>
      <c r="Z24" s="69"/>
      <c r="AA24" s="69"/>
      <c r="AB24" s="69"/>
      <c r="AC24" s="69"/>
      <c r="AD24" s="103"/>
      <c r="AE24" s="104"/>
      <c r="AF24" s="104"/>
      <c r="AG24" s="104"/>
      <c r="AH24" s="104"/>
      <c r="AI24" s="10"/>
      <c r="AJ24" s="10"/>
      <c r="AK24" s="27"/>
      <c r="AL24" s="10"/>
      <c r="AM24" s="10"/>
      <c r="AN24" s="10"/>
      <c r="AO24" s="10"/>
      <c r="AP24" s="60"/>
    </row>
    <row r="25" spans="2:42" ht="20.100000000000001" customHeight="1">
      <c r="B25" s="144" t="s">
        <v>316</v>
      </c>
      <c r="C25" s="145">
        <v>5.47645125958379</v>
      </c>
      <c r="D25" s="179" t="s">
        <v>315</v>
      </c>
      <c r="E25" s="178">
        <v>1322.6666666666667</v>
      </c>
      <c r="F25" s="158"/>
      <c r="G25" s="139"/>
      <c r="H25" s="139"/>
      <c r="I25" s="139"/>
      <c r="J25" s="69"/>
      <c r="K25" s="69"/>
      <c r="L25" s="69"/>
      <c r="M25" s="69"/>
      <c r="N25" s="69"/>
      <c r="O25" s="108"/>
      <c r="P25" s="108"/>
      <c r="Q25" s="108"/>
      <c r="R25" s="69"/>
      <c r="S25" s="69"/>
      <c r="T25" s="69"/>
      <c r="U25" s="69"/>
      <c r="V25" s="69"/>
      <c r="W25" s="69"/>
      <c r="X25" s="71"/>
      <c r="Y25" s="69"/>
      <c r="Z25" s="69"/>
      <c r="AA25" s="69"/>
      <c r="AB25" s="69"/>
      <c r="AC25" s="69"/>
      <c r="AD25" s="103"/>
      <c r="AE25" s="104"/>
      <c r="AF25" s="104"/>
      <c r="AG25" s="104"/>
      <c r="AH25" s="104"/>
      <c r="AI25" s="10"/>
      <c r="AJ25" s="10"/>
      <c r="AK25" s="27"/>
      <c r="AL25" s="10"/>
      <c r="AM25" s="10"/>
      <c r="AN25" s="10"/>
      <c r="AO25" s="10"/>
      <c r="AP25" s="60"/>
    </row>
    <row r="26" spans="2:42" ht="20.100000000000001" customHeight="1">
      <c r="B26" s="146" t="s">
        <v>315</v>
      </c>
      <c r="C26" s="148">
        <v>5.8780576852866009</v>
      </c>
      <c r="D26" s="179" t="s">
        <v>314</v>
      </c>
      <c r="E26" s="178">
        <v>1120.3333333333333</v>
      </c>
      <c r="F26" s="158"/>
      <c r="G26" s="139"/>
      <c r="H26" s="158"/>
      <c r="I26" s="13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71"/>
      <c r="Y26" s="69"/>
      <c r="Z26" s="69"/>
      <c r="AA26" s="69"/>
      <c r="AB26" s="69"/>
      <c r="AC26" s="69"/>
      <c r="AD26" s="103"/>
      <c r="AE26" s="104"/>
      <c r="AF26" s="104"/>
      <c r="AG26" s="104"/>
      <c r="AH26" s="104"/>
      <c r="AI26" s="10"/>
      <c r="AJ26" s="10"/>
      <c r="AK26" s="27"/>
      <c r="AL26" s="10"/>
      <c r="AM26" s="10"/>
      <c r="AN26" s="10"/>
      <c r="AO26" s="10"/>
      <c r="AP26" s="60"/>
    </row>
    <row r="27" spans="2:42" ht="20.100000000000001" customHeight="1">
      <c r="B27" s="144" t="s">
        <v>314</v>
      </c>
      <c r="C27" s="145">
        <v>6.1032006815139344</v>
      </c>
      <c r="D27" s="179" t="s">
        <v>317</v>
      </c>
      <c r="E27" s="178">
        <v>1093.6666666666667</v>
      </c>
      <c r="F27" s="159"/>
      <c r="G27" s="159"/>
      <c r="H27" s="159"/>
      <c r="I27" s="15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71"/>
      <c r="Y27" s="69"/>
      <c r="Z27" s="69"/>
      <c r="AA27" s="69"/>
      <c r="AB27" s="69"/>
      <c r="AC27" s="69"/>
      <c r="AD27" s="103"/>
      <c r="AE27" s="104"/>
      <c r="AF27" s="104"/>
      <c r="AG27" s="104"/>
      <c r="AH27" s="104"/>
      <c r="AI27" s="10"/>
      <c r="AJ27" s="10"/>
      <c r="AK27" s="27"/>
      <c r="AL27" s="10"/>
      <c r="AM27" s="10"/>
      <c r="AN27" s="10"/>
      <c r="AO27" s="10"/>
      <c r="AP27" s="60"/>
    </row>
    <row r="28" spans="2:42" ht="20.100000000000001" customHeight="1">
      <c r="B28" s="144" t="s">
        <v>313</v>
      </c>
      <c r="C28" s="145">
        <v>6.7968845077278814</v>
      </c>
      <c r="D28" s="179" t="s">
        <v>313</v>
      </c>
      <c r="E28" s="181">
        <v>994</v>
      </c>
      <c r="F28" s="158"/>
      <c r="G28" s="139"/>
      <c r="H28" s="158"/>
      <c r="I28" s="13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103"/>
      <c r="AE28" s="104"/>
      <c r="AF28" s="104"/>
      <c r="AG28" s="104"/>
      <c r="AH28" s="104"/>
      <c r="AI28" s="10"/>
      <c r="AJ28" s="10"/>
      <c r="AK28" s="27"/>
      <c r="AL28" s="10"/>
      <c r="AM28" s="10"/>
      <c r="AN28" s="10"/>
      <c r="AO28" s="10"/>
      <c r="AP28" s="60"/>
    </row>
    <row r="29" spans="2:42" ht="20.100000000000001" customHeight="1">
      <c r="B29" s="146" t="s">
        <v>312</v>
      </c>
      <c r="C29" s="148">
        <v>7.4966532797858099</v>
      </c>
      <c r="D29" s="179" t="s">
        <v>54</v>
      </c>
      <c r="E29" s="178">
        <v>977.66666666666663</v>
      </c>
      <c r="F29" s="158"/>
      <c r="G29" s="139"/>
      <c r="H29" s="158"/>
      <c r="I29" s="139"/>
      <c r="J29" s="69"/>
      <c r="K29" s="69"/>
      <c r="L29" s="69"/>
      <c r="M29" s="69"/>
      <c r="N29" s="69"/>
      <c r="O29" s="69"/>
      <c r="P29" s="69"/>
      <c r="Q29" s="69"/>
      <c r="R29" s="69"/>
      <c r="S29" s="103"/>
      <c r="T29" s="104"/>
      <c r="U29" s="109"/>
      <c r="V29" s="109"/>
      <c r="W29" s="109"/>
      <c r="X29" s="17"/>
      <c r="Y29" s="69"/>
      <c r="Z29" s="69"/>
      <c r="AA29" s="69"/>
      <c r="AB29" s="69"/>
      <c r="AC29" s="69"/>
      <c r="AD29" s="103"/>
      <c r="AE29" s="104"/>
      <c r="AF29" s="104"/>
      <c r="AG29" s="104"/>
      <c r="AH29" s="104"/>
      <c r="AI29" s="10"/>
      <c r="AJ29" s="10"/>
      <c r="AK29" s="27"/>
      <c r="AL29" s="10"/>
      <c r="AM29" s="10"/>
      <c r="AN29" s="10"/>
      <c r="AO29" s="10"/>
      <c r="AP29" s="60"/>
    </row>
    <row r="30" spans="2:42" ht="20.100000000000001" customHeight="1">
      <c r="B30" s="146" t="s">
        <v>311</v>
      </c>
      <c r="C30" s="148">
        <v>11.616161616161616</v>
      </c>
      <c r="D30" s="179" t="s">
        <v>316</v>
      </c>
      <c r="E30" s="178">
        <v>942.33333333333337</v>
      </c>
      <c r="F30" s="158"/>
      <c r="G30" s="139"/>
      <c r="H30" s="158"/>
      <c r="I30" s="139"/>
      <c r="J30" s="69"/>
      <c r="K30" s="69"/>
      <c r="L30" s="69"/>
      <c r="M30" s="69"/>
      <c r="N30" s="69"/>
      <c r="O30" s="69"/>
      <c r="P30" s="69"/>
      <c r="Q30" s="69"/>
      <c r="R30" s="69"/>
      <c r="S30" s="103"/>
      <c r="T30" s="104"/>
      <c r="U30" s="109"/>
      <c r="V30" s="109"/>
      <c r="W30" s="109"/>
      <c r="X30" s="17"/>
      <c r="Y30" s="69"/>
      <c r="Z30" s="69"/>
      <c r="AA30" s="69"/>
      <c r="AB30" s="69"/>
      <c r="AC30" s="69"/>
      <c r="AD30" s="103"/>
      <c r="AE30" s="104"/>
      <c r="AF30" s="104"/>
      <c r="AG30" s="104"/>
      <c r="AH30" s="104"/>
      <c r="AI30" s="10"/>
      <c r="AJ30" s="10"/>
      <c r="AK30" s="27"/>
      <c r="AL30" s="10"/>
      <c r="AM30" s="10"/>
      <c r="AN30" s="10"/>
      <c r="AO30" s="10"/>
      <c r="AP30" s="60"/>
    </row>
    <row r="31" spans="2:42" ht="20.100000000000001" customHeight="1">
      <c r="B31" s="146" t="s">
        <v>310</v>
      </c>
      <c r="C31" s="148">
        <v>12.693197030546429</v>
      </c>
      <c r="D31" s="179" t="s">
        <v>318</v>
      </c>
      <c r="E31" s="178">
        <v>389.66666666666669</v>
      </c>
      <c r="F31" s="158"/>
      <c r="G31" s="139"/>
      <c r="H31" s="158"/>
      <c r="I31" s="139"/>
      <c r="J31" s="69"/>
      <c r="K31" s="69"/>
      <c r="L31" s="69"/>
      <c r="M31" s="69"/>
      <c r="N31" s="69"/>
      <c r="O31" s="69"/>
      <c r="P31" s="69"/>
      <c r="Q31" s="69"/>
      <c r="R31" s="69"/>
      <c r="S31" s="103"/>
      <c r="T31" s="104"/>
      <c r="U31" s="109"/>
      <c r="V31" s="109"/>
      <c r="W31" s="109"/>
      <c r="X31" s="17"/>
      <c r="Y31" s="69"/>
      <c r="Z31" s="69"/>
      <c r="AA31" s="69"/>
      <c r="AB31" s="69"/>
      <c r="AC31" s="69"/>
      <c r="AD31" s="103"/>
      <c r="AE31" s="104"/>
      <c r="AF31" s="104"/>
      <c r="AG31" s="104"/>
      <c r="AH31" s="104"/>
      <c r="AI31" s="10"/>
      <c r="AJ31" s="10"/>
      <c r="AK31" s="27"/>
      <c r="AL31" s="10"/>
      <c r="AM31" s="10"/>
      <c r="AN31" s="10"/>
      <c r="AO31" s="10"/>
      <c r="AP31" s="60"/>
    </row>
    <row r="32" spans="2:42" ht="20.100000000000001" customHeight="1">
      <c r="D32" s="64"/>
      <c r="E32" s="69"/>
      <c r="F32" s="71"/>
      <c r="G32" s="69"/>
      <c r="H32" s="71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103"/>
      <c r="T32" s="104"/>
      <c r="U32" s="109"/>
      <c r="V32" s="109"/>
      <c r="W32" s="109"/>
      <c r="X32" s="17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P32" s="67"/>
    </row>
    <row r="33" spans="2:34" ht="20.100000000000001" customHeight="1">
      <c r="B33" s="70"/>
      <c r="C33" s="70"/>
      <c r="D33" s="85"/>
      <c r="E33" s="70"/>
      <c r="F33" s="72"/>
      <c r="G33" s="70"/>
      <c r="H33" s="72"/>
      <c r="I33" s="70"/>
      <c r="J33" s="69"/>
      <c r="K33" s="69"/>
      <c r="L33" s="69"/>
      <c r="M33" s="69"/>
      <c r="N33" s="69"/>
      <c r="O33" s="69"/>
      <c r="P33" s="69"/>
      <c r="Q33" s="69"/>
      <c r="R33" s="69"/>
      <c r="S33" s="103"/>
      <c r="T33" s="104"/>
      <c r="U33" s="109"/>
      <c r="V33" s="109"/>
      <c r="W33" s="109"/>
      <c r="X33" s="17"/>
      <c r="Y33" s="69"/>
      <c r="Z33" s="69"/>
      <c r="AA33" s="69"/>
      <c r="AB33" s="69"/>
      <c r="AC33" s="69"/>
      <c r="AD33" s="69"/>
      <c r="AE33" s="69"/>
      <c r="AF33" s="69"/>
      <c r="AG33" s="69"/>
      <c r="AH33" s="69"/>
    </row>
    <row r="34" spans="2:34" ht="20.100000000000001" customHeight="1">
      <c r="B34" s="70"/>
      <c r="C34" s="70"/>
      <c r="D34" s="85"/>
      <c r="E34" s="70"/>
      <c r="F34" s="72"/>
      <c r="G34" s="70"/>
      <c r="H34" s="72"/>
      <c r="I34" s="70"/>
      <c r="J34" s="69"/>
      <c r="K34" s="69"/>
      <c r="L34" s="69"/>
      <c r="M34" s="69"/>
      <c r="N34" s="69"/>
      <c r="O34" s="69"/>
      <c r="P34" s="69"/>
      <c r="Q34" s="69"/>
      <c r="R34" s="69"/>
      <c r="S34" s="103"/>
      <c r="T34" s="104"/>
      <c r="U34" s="109"/>
      <c r="V34" s="109"/>
      <c r="W34" s="109"/>
      <c r="X34" s="17"/>
      <c r="Y34" s="69"/>
      <c r="Z34" s="69"/>
      <c r="AA34" s="69"/>
      <c r="AB34" s="69"/>
      <c r="AC34" s="69"/>
      <c r="AD34" s="69"/>
      <c r="AE34" s="69"/>
      <c r="AF34" s="69"/>
      <c r="AG34" s="69"/>
      <c r="AH34" s="69"/>
    </row>
    <row r="35" spans="2:34" ht="20.100000000000001" customHeight="1">
      <c r="B35" s="69"/>
      <c r="C35" s="69"/>
      <c r="D35" s="74"/>
      <c r="E35" s="69"/>
      <c r="F35" s="71"/>
      <c r="G35" s="69"/>
      <c r="H35" s="71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103"/>
      <c r="T35" s="104"/>
      <c r="U35" s="109"/>
      <c r="V35" s="109"/>
      <c r="W35" s="109"/>
      <c r="X35" s="17"/>
      <c r="Y35" s="69"/>
      <c r="Z35" s="69"/>
      <c r="AA35" s="69"/>
      <c r="AB35" s="69"/>
      <c r="AC35" s="69"/>
      <c r="AD35" s="69"/>
      <c r="AE35" s="69"/>
      <c r="AF35" s="69"/>
      <c r="AG35" s="69"/>
      <c r="AH35" s="69"/>
    </row>
    <row r="36" spans="2:34" ht="20.100000000000001" customHeight="1">
      <c r="C36" s="69"/>
      <c r="D36" s="74"/>
      <c r="E36" s="69"/>
      <c r="F36" s="71"/>
      <c r="G36" s="69"/>
      <c r="H36" s="71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03"/>
      <c r="T36" s="104"/>
      <c r="U36" s="109"/>
      <c r="V36" s="109"/>
      <c r="W36" s="109"/>
      <c r="X36" s="17"/>
      <c r="Y36" s="69"/>
      <c r="Z36" s="69"/>
      <c r="AA36" s="69"/>
      <c r="AB36" s="69"/>
      <c r="AC36" s="69"/>
      <c r="AD36" s="69"/>
      <c r="AE36" s="69"/>
      <c r="AF36" s="69"/>
      <c r="AG36" s="69"/>
      <c r="AH36" s="69"/>
    </row>
    <row r="37" spans="2:34" ht="15.75" customHeight="1">
      <c r="C37" s="69"/>
      <c r="D37" s="74"/>
      <c r="E37" s="69"/>
      <c r="F37" s="71"/>
      <c r="G37" s="69"/>
      <c r="H37" s="71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103"/>
      <c r="T37" s="104"/>
      <c r="U37" s="109"/>
      <c r="V37" s="109"/>
      <c r="W37" s="109"/>
      <c r="X37" s="17"/>
      <c r="Y37" s="69"/>
      <c r="Z37" s="69"/>
      <c r="AA37" s="69"/>
      <c r="AB37" s="69"/>
      <c r="AC37" s="69"/>
      <c r="AD37" s="69"/>
      <c r="AE37" s="69"/>
      <c r="AF37" s="69"/>
      <c r="AG37" s="69"/>
      <c r="AH37" s="69"/>
    </row>
    <row r="38" spans="2:34" ht="48" customHeight="1">
      <c r="B38" s="110" t="s">
        <v>322</v>
      </c>
      <c r="C38" s="69"/>
      <c r="D38" s="74"/>
      <c r="E38" s="69"/>
      <c r="F38" s="71"/>
      <c r="G38" s="69"/>
      <c r="H38" s="71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103"/>
      <c r="T38" s="104"/>
      <c r="U38" s="109"/>
      <c r="V38" s="109"/>
      <c r="W38" s="109"/>
      <c r="X38" s="17"/>
      <c r="Y38" s="69"/>
      <c r="Z38" s="69"/>
      <c r="AA38" s="69"/>
      <c r="AB38" s="69"/>
      <c r="AC38" s="69"/>
      <c r="AD38" s="69"/>
      <c r="AE38" s="69"/>
      <c r="AF38" s="69"/>
      <c r="AG38" s="69"/>
      <c r="AH38" s="69"/>
    </row>
    <row r="39" spans="2:34" ht="20.100000000000001" customHeight="1">
      <c r="B39" s="111" t="s">
        <v>61</v>
      </c>
      <c r="C39" s="69"/>
      <c r="D39" s="74"/>
      <c r="E39" s="69"/>
      <c r="F39" s="71"/>
      <c r="G39" s="69"/>
      <c r="H39" s="71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</row>
    <row r="40" spans="2:34" ht="20.100000000000001" customHeight="1">
      <c r="C40" s="69"/>
      <c r="D40" s="74"/>
      <c r="E40" s="69"/>
      <c r="F40" s="71"/>
      <c r="G40" s="69"/>
      <c r="H40" s="71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</row>
    <row r="41" spans="2:34" ht="20.100000000000001" customHeight="1">
      <c r="C41" s="69"/>
      <c r="D41" s="74"/>
      <c r="E41" s="69"/>
      <c r="F41" s="71"/>
      <c r="G41" s="69"/>
      <c r="H41" s="71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</row>
    <row r="42" spans="2:34" ht="20.100000000000001" customHeight="1">
      <c r="B42" s="69"/>
      <c r="C42" s="69"/>
      <c r="D42" s="74"/>
      <c r="E42" s="69"/>
      <c r="F42" s="71"/>
      <c r="G42" s="69"/>
      <c r="H42" s="71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</row>
    <row r="43" spans="2:34" ht="20.100000000000001" customHeight="1">
      <c r="B43" s="69"/>
      <c r="C43" s="69"/>
      <c r="D43" s="74"/>
      <c r="E43" s="69"/>
      <c r="F43" s="71"/>
      <c r="G43" s="69"/>
      <c r="H43" s="71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2:34" ht="20.100000000000001" customHeight="1">
      <c r="B44" s="69"/>
      <c r="C44" s="69"/>
      <c r="D44" s="74"/>
      <c r="E44" s="69"/>
      <c r="F44" s="71"/>
      <c r="G44" s="69"/>
      <c r="H44" s="71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</row>
    <row r="45" spans="2:34" ht="20.100000000000001" customHeight="1">
      <c r="B45" s="69"/>
      <c r="C45" s="69"/>
      <c r="D45" s="74"/>
      <c r="E45" s="69"/>
      <c r="F45" s="71"/>
      <c r="G45" s="69"/>
      <c r="H45" s="71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2:34" ht="20.100000000000001" customHeight="1">
      <c r="B46" s="107"/>
      <c r="C46" s="107"/>
      <c r="D46" s="75"/>
      <c r="E46" s="107"/>
      <c r="F46" s="71"/>
      <c r="G46" s="69"/>
      <c r="H46" s="71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2:34" ht="20.100000000000001" customHeight="1">
      <c r="B47" s="69"/>
      <c r="C47" s="69"/>
      <c r="D47" s="74"/>
      <c r="E47" s="69"/>
      <c r="F47" s="71"/>
      <c r="G47" s="69"/>
      <c r="H47" s="71"/>
      <c r="I47" s="69"/>
    </row>
    <row r="48" spans="2:34" ht="20.100000000000001" customHeight="1">
      <c r="B48" s="88"/>
      <c r="C48" s="88"/>
      <c r="D48" s="77"/>
      <c r="E48" s="88"/>
    </row>
  </sheetData>
  <sortState ref="B22:C31">
    <sortCondition ref="C22"/>
  </sortState>
  <mergeCells count="3">
    <mergeCell ref="O18:Q18"/>
    <mergeCell ref="O20:Q20"/>
    <mergeCell ref="O23:Q23"/>
  </mergeCells>
  <hyperlinks>
    <hyperlink ref="B39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workbookViewId="0">
      <selection activeCell="J4" sqref="J4"/>
    </sheetView>
  </sheetViews>
  <sheetFormatPr defaultColWidth="5.5703125" defaultRowHeight="14.25"/>
  <cols>
    <col min="1" max="1" width="68.85546875" style="73" customWidth="1"/>
    <col min="2" max="5" width="14.7109375" style="10" customWidth="1"/>
    <col min="6" max="6" width="8.28515625" style="10" customWidth="1"/>
    <col min="7" max="7" width="9.42578125" style="27" customWidth="1"/>
    <col min="8" max="8" width="10.42578125" style="10" customWidth="1"/>
    <col min="9" max="9" width="7.85546875" style="10" customWidth="1"/>
    <col min="10" max="10" width="7.140625" style="10" bestFit="1" customWidth="1"/>
    <col min="11" max="11" width="13.28515625" style="10" customWidth="1"/>
    <col min="12" max="230" width="9.140625" style="64" customWidth="1"/>
    <col min="231" max="231" width="58.28515625" style="64" customWidth="1"/>
    <col min="232" max="232" width="3.7109375" style="64" bestFit="1" customWidth="1"/>
    <col min="233" max="233" width="5.5703125" style="64" bestFit="1" customWidth="1"/>
    <col min="234" max="234" width="5.5703125" style="64" customWidth="1"/>
    <col min="235" max="16384" width="5.5703125" style="64"/>
  </cols>
  <sheetData>
    <row r="1" spans="1:21" customFormat="1" ht="15">
      <c r="A1" s="1" t="s">
        <v>0</v>
      </c>
      <c r="B1" s="112"/>
      <c r="C1" s="112"/>
      <c r="D1" s="112"/>
      <c r="E1" s="112"/>
      <c r="F1" s="112"/>
      <c r="G1" s="66"/>
      <c r="H1" s="112"/>
      <c r="I1" s="112"/>
      <c r="J1" s="112"/>
      <c r="K1" s="112"/>
    </row>
    <row r="2" spans="1:21" customFormat="1" ht="15">
      <c r="A2" s="32" t="s">
        <v>1</v>
      </c>
      <c r="B2" s="21"/>
      <c r="C2" s="21"/>
      <c r="D2" s="21"/>
      <c r="E2" s="21"/>
      <c r="F2" s="21"/>
      <c r="G2" s="33"/>
      <c r="H2" s="21"/>
      <c r="I2" s="21"/>
      <c r="J2" s="21"/>
      <c r="K2" s="21"/>
    </row>
    <row r="3" spans="1:21" customFormat="1" ht="15">
      <c r="A3" s="73"/>
      <c r="B3" s="10"/>
      <c r="C3" s="10"/>
      <c r="D3" s="10"/>
      <c r="E3" s="10"/>
      <c r="F3" s="10"/>
      <c r="G3" s="27"/>
      <c r="H3" s="10"/>
      <c r="I3" s="10"/>
      <c r="J3" s="10"/>
      <c r="K3" s="10"/>
    </row>
    <row r="4" spans="1:21" customFormat="1" ht="35.25" customHeight="1">
      <c r="A4" s="182" t="s">
        <v>308</v>
      </c>
      <c r="B4" s="183" t="s">
        <v>27</v>
      </c>
      <c r="C4" s="183" t="s">
        <v>28</v>
      </c>
      <c r="D4" s="183" t="s">
        <v>29</v>
      </c>
      <c r="E4" s="183" t="s">
        <v>30</v>
      </c>
      <c r="F4" s="184" t="s">
        <v>8</v>
      </c>
      <c r="G4" s="184" t="s">
        <v>9</v>
      </c>
      <c r="H4" s="185" t="s">
        <v>62</v>
      </c>
      <c r="K4" s="32"/>
      <c r="L4" s="25"/>
      <c r="M4" s="25"/>
      <c r="N4" s="25"/>
      <c r="O4" s="25"/>
      <c r="P4" s="64"/>
      <c r="Q4" s="64"/>
      <c r="R4" s="113"/>
      <c r="S4" s="113"/>
      <c r="T4" s="113"/>
      <c r="U4" s="25"/>
    </row>
    <row r="5" spans="1:21" customFormat="1" ht="15">
      <c r="A5" s="197" t="s">
        <v>318</v>
      </c>
      <c r="B5" s="198">
        <v>486</v>
      </c>
      <c r="C5" s="198">
        <v>365</v>
      </c>
      <c r="D5" s="198">
        <v>318</v>
      </c>
      <c r="E5" s="198"/>
      <c r="F5" s="199">
        <f t="shared" ref="F5:F36" si="0">SUM(B5:E5)</f>
        <v>1169</v>
      </c>
      <c r="G5" s="199">
        <f t="shared" ref="G5:G36" si="1">AVERAGE(B5:E5)</f>
        <v>389.66666666666669</v>
      </c>
      <c r="H5" s="200">
        <f t="shared" ref="H5:H36" si="2">(F5/$F$71)*100</f>
        <v>2.2177113370769463</v>
      </c>
      <c r="K5" s="100"/>
      <c r="L5" s="114"/>
      <c r="M5" s="115"/>
      <c r="N5" s="115"/>
      <c r="O5" s="27"/>
      <c r="P5" s="64"/>
      <c r="Q5" s="64"/>
      <c r="R5" s="115"/>
      <c r="S5" s="115"/>
      <c r="T5" s="115"/>
      <c r="U5" s="114"/>
    </row>
    <row r="6" spans="1:21" customFormat="1" ht="15">
      <c r="A6" s="197" t="s">
        <v>323</v>
      </c>
      <c r="B6" s="198">
        <v>0</v>
      </c>
      <c r="C6" s="198">
        <v>0</v>
      </c>
      <c r="D6" s="198">
        <v>2</v>
      </c>
      <c r="E6" s="198"/>
      <c r="F6" s="199">
        <f t="shared" si="0"/>
        <v>2</v>
      </c>
      <c r="G6" s="199">
        <f t="shared" si="1"/>
        <v>0.66666666666666663</v>
      </c>
      <c r="H6" s="200">
        <f t="shared" si="2"/>
        <v>3.7942024586431933E-3</v>
      </c>
      <c r="K6" s="100"/>
      <c r="L6" s="114"/>
      <c r="M6" s="115"/>
      <c r="N6" s="115"/>
      <c r="O6" s="27"/>
      <c r="P6" s="64"/>
      <c r="Q6" s="64"/>
      <c r="R6" s="115"/>
      <c r="S6" s="115"/>
      <c r="T6" s="115"/>
      <c r="U6" s="114"/>
    </row>
    <row r="7" spans="1:21" customFormat="1" ht="15">
      <c r="A7" s="197" t="s">
        <v>310</v>
      </c>
      <c r="B7" s="198">
        <v>1142</v>
      </c>
      <c r="C7" s="198">
        <v>1190</v>
      </c>
      <c r="D7" s="198">
        <v>2086</v>
      </c>
      <c r="E7" s="198"/>
      <c r="F7" s="199">
        <f t="shared" si="0"/>
        <v>4418</v>
      </c>
      <c r="G7" s="199">
        <f t="shared" si="1"/>
        <v>1472.6666666666667</v>
      </c>
      <c r="H7" s="200">
        <f t="shared" si="2"/>
        <v>8.3813932311428143</v>
      </c>
      <c r="K7" s="100"/>
      <c r="L7" s="114"/>
      <c r="M7" s="115"/>
      <c r="N7" s="115"/>
      <c r="O7" s="27"/>
      <c r="P7" s="64"/>
      <c r="Q7" s="64"/>
      <c r="R7" s="115"/>
      <c r="S7" s="115"/>
      <c r="T7" s="115"/>
      <c r="U7" s="114"/>
    </row>
    <row r="8" spans="1:21" customFormat="1" ht="15">
      <c r="A8" s="197" t="s">
        <v>324</v>
      </c>
      <c r="B8" s="198">
        <v>45</v>
      </c>
      <c r="C8" s="198">
        <v>56</v>
      </c>
      <c r="D8" s="198">
        <v>51</v>
      </c>
      <c r="E8" s="198"/>
      <c r="F8" s="199">
        <f t="shared" si="0"/>
        <v>152</v>
      </c>
      <c r="G8" s="199">
        <f t="shared" si="1"/>
        <v>50.666666666666664</v>
      </c>
      <c r="H8" s="200">
        <f t="shared" si="2"/>
        <v>0.28835938685688267</v>
      </c>
      <c r="K8" s="100"/>
      <c r="L8" s="114"/>
      <c r="M8" s="115"/>
      <c r="N8" s="115"/>
      <c r="O8" s="27"/>
      <c r="P8" s="64"/>
      <c r="Q8" s="64"/>
      <c r="R8" s="115"/>
      <c r="S8" s="115"/>
      <c r="T8" s="115"/>
      <c r="U8" s="114"/>
    </row>
    <row r="9" spans="1:21" customFormat="1" ht="15">
      <c r="A9" s="197" t="s">
        <v>325</v>
      </c>
      <c r="B9" s="198">
        <v>172</v>
      </c>
      <c r="C9" s="198">
        <v>200</v>
      </c>
      <c r="D9" s="198">
        <v>145</v>
      </c>
      <c r="E9" s="198"/>
      <c r="F9" s="199">
        <f t="shared" si="0"/>
        <v>517</v>
      </c>
      <c r="G9" s="199">
        <f t="shared" si="1"/>
        <v>172.33333333333334</v>
      </c>
      <c r="H9" s="200">
        <f t="shared" si="2"/>
        <v>0.98080133555926552</v>
      </c>
      <c r="K9" s="100"/>
      <c r="L9" s="114"/>
      <c r="M9" s="115"/>
      <c r="N9" s="115"/>
      <c r="O9" s="27"/>
      <c r="P9" s="64"/>
      <c r="Q9" s="64"/>
      <c r="R9" s="115"/>
      <c r="S9" s="115"/>
      <c r="T9" s="115"/>
      <c r="U9" s="114"/>
    </row>
    <row r="10" spans="1:21" customFormat="1" ht="15">
      <c r="A10" s="197" t="s">
        <v>233</v>
      </c>
      <c r="B10" s="198">
        <v>17</v>
      </c>
      <c r="C10" s="198">
        <v>5</v>
      </c>
      <c r="D10" s="198">
        <v>6</v>
      </c>
      <c r="E10" s="198"/>
      <c r="F10" s="199">
        <f t="shared" si="0"/>
        <v>28</v>
      </c>
      <c r="G10" s="199">
        <f t="shared" si="1"/>
        <v>9.3333333333333339</v>
      </c>
      <c r="H10" s="200">
        <f t="shared" si="2"/>
        <v>5.31188344210047E-2</v>
      </c>
      <c r="K10" s="100"/>
      <c r="L10" s="114"/>
      <c r="M10" s="115"/>
      <c r="N10" s="115"/>
      <c r="O10" s="27"/>
      <c r="P10" s="64"/>
      <c r="Q10" s="64"/>
      <c r="R10" s="115"/>
      <c r="S10" s="115"/>
      <c r="T10" s="115"/>
      <c r="U10" s="114"/>
    </row>
    <row r="11" spans="1:21" customFormat="1" ht="15">
      <c r="A11" s="197" t="s">
        <v>54</v>
      </c>
      <c r="B11" s="198">
        <v>1103</v>
      </c>
      <c r="C11" s="198">
        <v>1201</v>
      </c>
      <c r="D11" s="198">
        <v>629</v>
      </c>
      <c r="E11" s="198"/>
      <c r="F11" s="199">
        <f t="shared" si="0"/>
        <v>2933</v>
      </c>
      <c r="G11" s="199">
        <f t="shared" si="1"/>
        <v>977.66666666666663</v>
      </c>
      <c r="H11" s="200">
        <f t="shared" si="2"/>
        <v>5.5641979056002429</v>
      </c>
      <c r="K11" s="100"/>
      <c r="L11" s="114"/>
      <c r="M11" s="115"/>
      <c r="N11" s="115"/>
      <c r="O11" s="27"/>
      <c r="P11" s="64"/>
      <c r="Q11" s="64"/>
      <c r="R11" s="115"/>
      <c r="S11" s="115"/>
      <c r="T11" s="115"/>
      <c r="U11" s="114"/>
    </row>
    <row r="12" spans="1:21" customFormat="1" ht="15">
      <c r="A12" s="197" t="s">
        <v>326</v>
      </c>
      <c r="B12" s="198">
        <v>185</v>
      </c>
      <c r="C12" s="198">
        <v>199</v>
      </c>
      <c r="D12" s="198">
        <v>227</v>
      </c>
      <c r="E12" s="198"/>
      <c r="F12" s="199">
        <f t="shared" si="0"/>
        <v>611</v>
      </c>
      <c r="G12" s="199">
        <f t="shared" si="1"/>
        <v>203.66666666666666</v>
      </c>
      <c r="H12" s="200">
        <f t="shared" si="2"/>
        <v>1.1591288511154956</v>
      </c>
      <c r="K12" s="100"/>
      <c r="L12" s="115"/>
      <c r="M12" s="115"/>
      <c r="N12" s="115"/>
      <c r="O12" s="27"/>
      <c r="P12" s="64"/>
      <c r="Q12" s="64"/>
      <c r="R12" s="115"/>
      <c r="S12" s="115"/>
      <c r="T12" s="115"/>
      <c r="U12" s="114"/>
    </row>
    <row r="13" spans="1:21" customFormat="1" ht="15">
      <c r="A13" s="197" t="s">
        <v>327</v>
      </c>
      <c r="B13" s="198">
        <v>0</v>
      </c>
      <c r="C13" s="198">
        <v>0</v>
      </c>
      <c r="D13" s="198">
        <v>0</v>
      </c>
      <c r="E13" s="198"/>
      <c r="F13" s="199">
        <f t="shared" si="0"/>
        <v>0</v>
      </c>
      <c r="G13" s="199">
        <f t="shared" si="1"/>
        <v>0</v>
      </c>
      <c r="H13" s="200">
        <f t="shared" si="2"/>
        <v>0</v>
      </c>
      <c r="K13" s="100"/>
      <c r="L13" s="115"/>
      <c r="M13" s="115"/>
      <c r="N13" s="115"/>
      <c r="O13" s="27"/>
      <c r="P13" s="64"/>
      <c r="Q13" s="64"/>
      <c r="R13" s="115"/>
      <c r="S13" s="115"/>
      <c r="T13" s="115"/>
      <c r="U13" s="114"/>
    </row>
    <row r="14" spans="1:21" customFormat="1" ht="15">
      <c r="A14" s="197" t="s">
        <v>314</v>
      </c>
      <c r="B14" s="198">
        <v>1216</v>
      </c>
      <c r="C14" s="198">
        <v>1142</v>
      </c>
      <c r="D14" s="198">
        <v>1003</v>
      </c>
      <c r="E14" s="198"/>
      <c r="F14" s="199">
        <f t="shared" si="0"/>
        <v>3361</v>
      </c>
      <c r="G14" s="199">
        <f t="shared" si="1"/>
        <v>1120.3333333333333</v>
      </c>
      <c r="H14" s="200">
        <f t="shared" si="2"/>
        <v>6.376157231749886</v>
      </c>
      <c r="K14" s="100"/>
      <c r="L14" s="115"/>
      <c r="M14" s="115"/>
      <c r="N14" s="115"/>
      <c r="O14" s="27"/>
      <c r="P14" s="64"/>
      <c r="Q14" s="64"/>
      <c r="R14" s="115"/>
      <c r="S14" s="115"/>
      <c r="T14" s="115"/>
      <c r="U14" s="114"/>
    </row>
    <row r="15" spans="1:21" customFormat="1" ht="15">
      <c r="A15" s="197" t="s">
        <v>328</v>
      </c>
      <c r="B15" s="198">
        <v>0</v>
      </c>
      <c r="C15" s="198">
        <v>0</v>
      </c>
      <c r="D15" s="198">
        <v>0</v>
      </c>
      <c r="E15" s="198"/>
      <c r="F15" s="199">
        <f t="shared" si="0"/>
        <v>0</v>
      </c>
      <c r="G15" s="199">
        <f t="shared" si="1"/>
        <v>0</v>
      </c>
      <c r="H15" s="200">
        <f t="shared" si="2"/>
        <v>0</v>
      </c>
      <c r="K15" s="100"/>
      <c r="L15" s="114"/>
      <c r="M15" s="115"/>
      <c r="N15" s="115"/>
      <c r="O15" s="27"/>
      <c r="P15" s="64"/>
      <c r="Q15" s="64"/>
      <c r="R15" s="115"/>
      <c r="S15" s="115"/>
      <c r="T15" s="115"/>
      <c r="U15" s="114"/>
    </row>
    <row r="16" spans="1:21" customFormat="1" ht="15">
      <c r="A16" s="197" t="s">
        <v>329</v>
      </c>
      <c r="B16" s="198">
        <v>0</v>
      </c>
      <c r="C16" s="198">
        <v>0</v>
      </c>
      <c r="D16" s="198">
        <v>0</v>
      </c>
      <c r="E16" s="198"/>
      <c r="F16" s="199">
        <f t="shared" si="0"/>
        <v>0</v>
      </c>
      <c r="G16" s="199">
        <f t="shared" si="1"/>
        <v>0</v>
      </c>
      <c r="H16" s="200">
        <f t="shared" si="2"/>
        <v>0</v>
      </c>
      <c r="K16" s="100"/>
      <c r="L16" s="115"/>
      <c r="M16" s="115"/>
      <c r="N16" s="115"/>
      <c r="O16" s="27"/>
      <c r="P16" s="64"/>
      <c r="Q16" s="64"/>
      <c r="R16" s="115"/>
      <c r="S16" s="115"/>
      <c r="T16" s="115"/>
      <c r="U16" s="114"/>
    </row>
    <row r="17" spans="1:21" customFormat="1" ht="15" customHeight="1">
      <c r="A17" s="197" t="s">
        <v>330</v>
      </c>
      <c r="B17" s="198">
        <v>56</v>
      </c>
      <c r="C17" s="198">
        <v>39</v>
      </c>
      <c r="D17" s="198">
        <v>25</v>
      </c>
      <c r="E17" s="198"/>
      <c r="F17" s="199">
        <f t="shared" si="0"/>
        <v>120</v>
      </c>
      <c r="G17" s="199">
        <f t="shared" si="1"/>
        <v>40</v>
      </c>
      <c r="H17" s="200">
        <f t="shared" si="2"/>
        <v>0.22765214751859159</v>
      </c>
      <c r="K17" s="100"/>
      <c r="L17" s="115"/>
      <c r="M17" s="115"/>
      <c r="N17" s="115"/>
      <c r="O17" s="27"/>
      <c r="P17" s="64"/>
      <c r="Q17" s="64"/>
      <c r="R17" s="115"/>
      <c r="S17" s="115"/>
      <c r="T17" s="115"/>
      <c r="U17" s="114"/>
    </row>
    <row r="18" spans="1:21" customFormat="1" ht="15">
      <c r="A18" s="197" t="s">
        <v>315</v>
      </c>
      <c r="B18" s="198">
        <v>1810</v>
      </c>
      <c r="C18" s="198">
        <v>1192</v>
      </c>
      <c r="D18" s="198">
        <v>966</v>
      </c>
      <c r="E18" s="198"/>
      <c r="F18" s="199">
        <f t="shared" si="0"/>
        <v>3968</v>
      </c>
      <c r="G18" s="199">
        <f t="shared" si="1"/>
        <v>1322.6666666666667</v>
      </c>
      <c r="H18" s="200">
        <f t="shared" si="2"/>
        <v>7.5276976779480949</v>
      </c>
      <c r="K18" s="100"/>
      <c r="L18" s="115"/>
      <c r="M18" s="115"/>
      <c r="N18" s="115"/>
      <c r="O18" s="27"/>
      <c r="P18" s="64"/>
      <c r="Q18" s="64"/>
      <c r="R18" s="115"/>
      <c r="S18" s="115"/>
      <c r="T18" s="115"/>
      <c r="U18" s="114"/>
    </row>
    <row r="19" spans="1:21" customFormat="1" ht="15">
      <c r="A19" s="197" t="s">
        <v>316</v>
      </c>
      <c r="B19" s="198">
        <v>1020</v>
      </c>
      <c r="C19" s="198">
        <v>907</v>
      </c>
      <c r="D19" s="198">
        <v>900</v>
      </c>
      <c r="E19" s="198"/>
      <c r="F19" s="199">
        <f t="shared" si="0"/>
        <v>2827</v>
      </c>
      <c r="G19" s="199">
        <f t="shared" si="1"/>
        <v>942.33333333333337</v>
      </c>
      <c r="H19" s="200">
        <f t="shared" si="2"/>
        <v>5.3631051752921532</v>
      </c>
      <c r="K19" s="100"/>
      <c r="L19" s="115"/>
      <c r="M19" s="115"/>
      <c r="N19" s="115"/>
      <c r="O19" s="27"/>
      <c r="P19" s="64"/>
      <c r="Q19" s="64"/>
      <c r="R19" s="115"/>
      <c r="S19" s="115"/>
      <c r="T19" s="115"/>
      <c r="U19" s="114"/>
    </row>
    <row r="20" spans="1:21" customFormat="1" ht="15">
      <c r="A20" s="197" t="s">
        <v>331</v>
      </c>
      <c r="B20" s="198">
        <v>6</v>
      </c>
      <c r="C20" s="198">
        <v>11</v>
      </c>
      <c r="D20" s="198">
        <v>14</v>
      </c>
      <c r="E20" s="198"/>
      <c r="F20" s="199">
        <f t="shared" si="0"/>
        <v>31</v>
      </c>
      <c r="G20" s="199">
        <f t="shared" si="1"/>
        <v>10.333333333333334</v>
      </c>
      <c r="H20" s="200">
        <f t="shared" si="2"/>
        <v>5.8810138108969491E-2</v>
      </c>
      <c r="K20" s="100"/>
      <c r="L20" s="115"/>
      <c r="M20" s="115"/>
      <c r="N20" s="115"/>
      <c r="O20" s="27"/>
      <c r="P20" s="64"/>
      <c r="Q20" s="64"/>
      <c r="R20" s="115"/>
      <c r="S20" s="115"/>
      <c r="T20" s="115"/>
      <c r="U20" s="114"/>
    </row>
    <row r="21" spans="1:21" customFormat="1" ht="15">
      <c r="A21" s="197" t="s">
        <v>311</v>
      </c>
      <c r="B21" s="198">
        <v>1989</v>
      </c>
      <c r="C21" s="198">
        <v>2013</v>
      </c>
      <c r="D21" s="198">
        <v>1909</v>
      </c>
      <c r="E21" s="198"/>
      <c r="F21" s="199">
        <f t="shared" si="0"/>
        <v>5911</v>
      </c>
      <c r="G21" s="199">
        <f t="shared" si="1"/>
        <v>1970.3333333333333</v>
      </c>
      <c r="H21" s="200">
        <f t="shared" si="2"/>
        <v>11.213765366519958</v>
      </c>
      <c r="K21" s="100"/>
      <c r="L21" s="115"/>
      <c r="M21" s="115"/>
      <c r="N21" s="115"/>
      <c r="O21" s="27"/>
      <c r="P21" s="64"/>
      <c r="Q21" s="64"/>
      <c r="R21" s="115"/>
      <c r="S21" s="115"/>
      <c r="T21" s="115"/>
      <c r="U21" s="114"/>
    </row>
    <row r="22" spans="1:21" customFormat="1" ht="15">
      <c r="A22" s="197" t="s">
        <v>312</v>
      </c>
      <c r="B22" s="198">
        <v>1771</v>
      </c>
      <c r="C22" s="198">
        <v>1601</v>
      </c>
      <c r="D22" s="198">
        <v>1232</v>
      </c>
      <c r="E22" s="198"/>
      <c r="F22" s="199">
        <f t="shared" si="0"/>
        <v>4604</v>
      </c>
      <c r="G22" s="199">
        <f t="shared" si="1"/>
        <v>1534.6666666666667</v>
      </c>
      <c r="H22" s="200">
        <f t="shared" si="2"/>
        <v>8.7342540597966316</v>
      </c>
      <c r="K22" s="100"/>
      <c r="L22" s="115"/>
      <c r="M22" s="115"/>
      <c r="N22" s="115"/>
      <c r="O22" s="27"/>
      <c r="P22" s="64"/>
      <c r="Q22" s="64"/>
      <c r="R22" s="115"/>
      <c r="S22" s="115"/>
      <c r="T22" s="115"/>
      <c r="U22" s="114"/>
    </row>
    <row r="23" spans="1:21" customFormat="1" ht="15">
      <c r="A23" s="197" t="s">
        <v>313</v>
      </c>
      <c r="B23" s="198">
        <v>1040</v>
      </c>
      <c r="C23" s="198">
        <v>825</v>
      </c>
      <c r="D23" s="198">
        <v>1117</v>
      </c>
      <c r="E23" s="198"/>
      <c r="F23" s="199">
        <f t="shared" si="0"/>
        <v>2982</v>
      </c>
      <c r="G23" s="199">
        <f t="shared" si="1"/>
        <v>994</v>
      </c>
      <c r="H23" s="200">
        <f t="shared" si="2"/>
        <v>5.6571558658370016</v>
      </c>
      <c r="K23" s="100"/>
      <c r="L23" s="115"/>
      <c r="M23" s="115"/>
      <c r="N23" s="115"/>
      <c r="O23" s="27"/>
      <c r="P23" s="64"/>
      <c r="Q23" s="64"/>
      <c r="R23" s="115"/>
      <c r="S23" s="115"/>
      <c r="T23" s="115"/>
      <c r="U23" s="114"/>
    </row>
    <row r="24" spans="1:21" customFormat="1" ht="15">
      <c r="A24" s="197" t="s">
        <v>332</v>
      </c>
      <c r="B24" s="198">
        <v>63</v>
      </c>
      <c r="C24" s="198">
        <v>51</v>
      </c>
      <c r="D24" s="198">
        <v>33</v>
      </c>
      <c r="E24" s="198"/>
      <c r="F24" s="199">
        <f t="shared" si="0"/>
        <v>147</v>
      </c>
      <c r="G24" s="199">
        <f t="shared" si="1"/>
        <v>49</v>
      </c>
      <c r="H24" s="200">
        <f t="shared" si="2"/>
        <v>0.27887388071027469</v>
      </c>
      <c r="K24" s="100"/>
      <c r="L24" s="115"/>
      <c r="M24" s="115"/>
      <c r="N24" s="115"/>
      <c r="O24" s="27"/>
      <c r="P24" s="64"/>
      <c r="Q24" s="64"/>
      <c r="R24" s="115"/>
      <c r="S24" s="115"/>
      <c r="T24" s="115"/>
      <c r="U24" s="114"/>
    </row>
    <row r="25" spans="1:21" customFormat="1" ht="15">
      <c r="A25" s="197" t="s">
        <v>333</v>
      </c>
      <c r="B25" s="198">
        <v>76</v>
      </c>
      <c r="C25" s="198">
        <v>80</v>
      </c>
      <c r="D25" s="198">
        <v>60</v>
      </c>
      <c r="E25" s="198"/>
      <c r="F25" s="199">
        <f t="shared" si="0"/>
        <v>216</v>
      </c>
      <c r="G25" s="199">
        <f t="shared" si="1"/>
        <v>72</v>
      </c>
      <c r="H25" s="200">
        <f t="shared" si="2"/>
        <v>0.40977386553346484</v>
      </c>
      <c r="K25" s="100"/>
      <c r="L25" s="115"/>
      <c r="M25" s="115"/>
      <c r="N25" s="115"/>
      <c r="O25" s="27"/>
      <c r="P25" s="64"/>
      <c r="Q25" s="64"/>
      <c r="R25" s="115"/>
      <c r="S25" s="115"/>
      <c r="T25" s="115"/>
      <c r="U25" s="114"/>
    </row>
    <row r="26" spans="1:21" customFormat="1" ht="15">
      <c r="A26" s="197" t="s">
        <v>334</v>
      </c>
      <c r="B26" s="198">
        <v>129</v>
      </c>
      <c r="C26" s="198">
        <v>165</v>
      </c>
      <c r="D26" s="198">
        <v>165</v>
      </c>
      <c r="E26" s="198"/>
      <c r="F26" s="199">
        <f t="shared" si="0"/>
        <v>459</v>
      </c>
      <c r="G26" s="199">
        <f t="shared" si="1"/>
        <v>153</v>
      </c>
      <c r="H26" s="200">
        <f t="shared" si="2"/>
        <v>0.8707694642586129</v>
      </c>
      <c r="K26" s="100"/>
      <c r="L26" s="114"/>
      <c r="M26" s="115"/>
      <c r="N26" s="115"/>
      <c r="O26" s="27"/>
      <c r="P26" s="64"/>
      <c r="Q26" s="64"/>
      <c r="R26" s="115"/>
      <c r="S26" s="115"/>
      <c r="T26" s="115"/>
      <c r="U26" s="114"/>
    </row>
    <row r="27" spans="1:21" customFormat="1" ht="15">
      <c r="A27" s="197" t="s">
        <v>317</v>
      </c>
      <c r="B27" s="198">
        <v>1525</v>
      </c>
      <c r="C27" s="198">
        <v>967</v>
      </c>
      <c r="D27" s="198">
        <v>789</v>
      </c>
      <c r="E27" s="198"/>
      <c r="F27" s="199">
        <f t="shared" si="0"/>
        <v>3281</v>
      </c>
      <c r="G27" s="199">
        <f t="shared" si="1"/>
        <v>1093.6666666666667</v>
      </c>
      <c r="H27" s="200">
        <f t="shared" si="2"/>
        <v>6.2243891334041583</v>
      </c>
      <c r="K27" s="100"/>
      <c r="L27" s="115"/>
      <c r="M27" s="115"/>
      <c r="N27" s="115"/>
      <c r="O27" s="27"/>
      <c r="P27" s="64"/>
      <c r="Q27" s="64"/>
      <c r="R27" s="115"/>
      <c r="S27" s="115"/>
      <c r="T27" s="115"/>
      <c r="U27" s="114"/>
    </row>
    <row r="28" spans="1:21" customFormat="1" ht="15">
      <c r="A28" s="197" t="s">
        <v>335</v>
      </c>
      <c r="B28" s="198">
        <v>141</v>
      </c>
      <c r="C28" s="198">
        <v>82</v>
      </c>
      <c r="D28" s="198">
        <v>59</v>
      </c>
      <c r="E28" s="198"/>
      <c r="F28" s="199">
        <f t="shared" si="0"/>
        <v>282</v>
      </c>
      <c r="G28" s="199">
        <f t="shared" si="1"/>
        <v>94</v>
      </c>
      <c r="H28" s="200">
        <f t="shared" si="2"/>
        <v>0.53498254666869027</v>
      </c>
      <c r="K28" s="100"/>
      <c r="L28" s="115"/>
      <c r="M28" s="115"/>
      <c r="N28" s="115"/>
      <c r="O28" s="27"/>
      <c r="P28" s="64"/>
      <c r="Q28" s="64"/>
      <c r="R28" s="115"/>
      <c r="S28" s="115"/>
      <c r="T28" s="115"/>
      <c r="U28" s="114"/>
    </row>
    <row r="29" spans="1:21" customFormat="1" ht="15">
      <c r="A29" s="197" t="s">
        <v>336</v>
      </c>
      <c r="B29" s="198">
        <v>67</v>
      </c>
      <c r="C29" s="198">
        <v>112</v>
      </c>
      <c r="D29" s="198">
        <v>90</v>
      </c>
      <c r="E29" s="198"/>
      <c r="F29" s="199">
        <f t="shared" si="0"/>
        <v>269</v>
      </c>
      <c r="G29" s="199">
        <f t="shared" si="1"/>
        <v>89.666666666666671</v>
      </c>
      <c r="H29" s="200">
        <f t="shared" si="2"/>
        <v>0.51032023068750954</v>
      </c>
      <c r="K29" s="100"/>
      <c r="L29" s="115"/>
      <c r="M29" s="115"/>
      <c r="N29" s="115"/>
      <c r="O29" s="27"/>
      <c r="P29" s="64"/>
      <c r="Q29" s="64"/>
      <c r="R29" s="115"/>
      <c r="S29" s="115"/>
      <c r="T29" s="115"/>
      <c r="U29" s="114"/>
    </row>
    <row r="30" spans="1:21" customFormat="1" ht="15">
      <c r="A30" s="197" t="s">
        <v>337</v>
      </c>
      <c r="B30" s="198">
        <v>39</v>
      </c>
      <c r="C30" s="198">
        <v>36</v>
      </c>
      <c r="D30" s="198">
        <v>50</v>
      </c>
      <c r="E30" s="198"/>
      <c r="F30" s="199">
        <f t="shared" si="0"/>
        <v>125</v>
      </c>
      <c r="G30" s="199">
        <f t="shared" si="1"/>
        <v>41.666666666666664</v>
      </c>
      <c r="H30" s="200">
        <f t="shared" si="2"/>
        <v>0.23713765366519957</v>
      </c>
      <c r="K30" s="100"/>
      <c r="L30" s="115"/>
      <c r="M30" s="115"/>
      <c r="N30" s="115"/>
      <c r="O30" s="27"/>
      <c r="P30" s="64"/>
      <c r="Q30" s="64"/>
      <c r="R30" s="115"/>
      <c r="S30" s="115"/>
      <c r="T30" s="115"/>
      <c r="U30" s="114"/>
    </row>
    <row r="31" spans="1:21" customFormat="1" ht="15">
      <c r="A31" s="197" t="s">
        <v>338</v>
      </c>
      <c r="B31" s="198">
        <v>94</v>
      </c>
      <c r="C31" s="198">
        <v>64</v>
      </c>
      <c r="D31" s="198">
        <v>75</v>
      </c>
      <c r="E31" s="198"/>
      <c r="F31" s="199">
        <f t="shared" si="0"/>
        <v>233</v>
      </c>
      <c r="G31" s="199">
        <f t="shared" si="1"/>
        <v>77.666666666666671</v>
      </c>
      <c r="H31" s="200">
        <f t="shared" si="2"/>
        <v>0.44202458643193199</v>
      </c>
      <c r="K31" s="100"/>
      <c r="L31" s="114"/>
      <c r="M31" s="115"/>
      <c r="N31" s="115"/>
      <c r="O31" s="27"/>
      <c r="P31" s="64"/>
      <c r="Q31" s="64"/>
      <c r="R31" s="115"/>
      <c r="S31" s="115"/>
      <c r="T31" s="115"/>
      <c r="U31" s="114"/>
    </row>
    <row r="32" spans="1:21" customFormat="1" ht="15">
      <c r="A32" s="197" t="s">
        <v>339</v>
      </c>
      <c r="B32" s="198">
        <v>124</v>
      </c>
      <c r="C32" s="198">
        <v>105</v>
      </c>
      <c r="D32" s="198">
        <v>107</v>
      </c>
      <c r="E32" s="198"/>
      <c r="F32" s="199">
        <f t="shared" si="0"/>
        <v>336</v>
      </c>
      <c r="G32" s="199">
        <f t="shared" si="1"/>
        <v>112</v>
      </c>
      <c r="H32" s="200">
        <f t="shared" si="2"/>
        <v>0.63742601305205648</v>
      </c>
      <c r="K32" s="100"/>
      <c r="L32" s="115"/>
      <c r="M32" s="115"/>
      <c r="N32" s="115"/>
      <c r="O32" s="27"/>
      <c r="P32" s="64"/>
      <c r="Q32" s="64"/>
      <c r="R32" s="115"/>
      <c r="S32" s="115"/>
      <c r="T32" s="115"/>
      <c r="U32" s="114"/>
    </row>
    <row r="33" spans="1:21" customFormat="1" ht="15" customHeight="1">
      <c r="A33" s="197" t="s">
        <v>340</v>
      </c>
      <c r="B33" s="198">
        <v>0</v>
      </c>
      <c r="C33" s="198">
        <v>2</v>
      </c>
      <c r="D33" s="198">
        <v>3</v>
      </c>
      <c r="E33" s="198"/>
      <c r="F33" s="199">
        <f t="shared" si="0"/>
        <v>5</v>
      </c>
      <c r="G33" s="199">
        <f t="shared" si="1"/>
        <v>1.6666666666666667</v>
      </c>
      <c r="H33" s="200">
        <f t="shared" si="2"/>
        <v>9.4855061466079822E-3</v>
      </c>
      <c r="K33" s="100"/>
      <c r="L33" s="115"/>
      <c r="M33" s="115"/>
      <c r="N33" s="115"/>
      <c r="O33" s="27"/>
      <c r="P33" s="64"/>
      <c r="Q33" s="64"/>
      <c r="R33" s="115"/>
      <c r="S33" s="115"/>
      <c r="T33" s="115"/>
      <c r="U33" s="114"/>
    </row>
    <row r="34" spans="1:21" customFormat="1" ht="15" customHeight="1">
      <c r="A34" s="197" t="s">
        <v>341</v>
      </c>
      <c r="B34" s="198">
        <v>143</v>
      </c>
      <c r="C34" s="198">
        <v>130</v>
      </c>
      <c r="D34" s="198">
        <v>180</v>
      </c>
      <c r="E34" s="198"/>
      <c r="F34" s="199">
        <f t="shared" si="0"/>
        <v>453</v>
      </c>
      <c r="G34" s="199">
        <f t="shared" si="1"/>
        <v>151</v>
      </c>
      <c r="H34" s="200">
        <f t="shared" si="2"/>
        <v>0.85938685688268324</v>
      </c>
      <c r="K34" s="100"/>
      <c r="L34" s="115"/>
      <c r="M34" s="115"/>
      <c r="N34" s="115"/>
      <c r="O34" s="27"/>
      <c r="P34" s="64"/>
      <c r="Q34" s="64"/>
      <c r="R34" s="115"/>
      <c r="S34" s="115"/>
      <c r="T34" s="115"/>
      <c r="U34" s="114"/>
    </row>
    <row r="35" spans="1:21" customFormat="1" ht="15" customHeight="1">
      <c r="A35" s="197" t="s">
        <v>342</v>
      </c>
      <c r="B35" s="198">
        <v>165</v>
      </c>
      <c r="C35" s="198">
        <v>97</v>
      </c>
      <c r="D35" s="198">
        <v>140</v>
      </c>
      <c r="E35" s="198"/>
      <c r="F35" s="199">
        <f t="shared" si="0"/>
        <v>402</v>
      </c>
      <c r="G35" s="199">
        <f t="shared" si="1"/>
        <v>134</v>
      </c>
      <c r="H35" s="200">
        <f t="shared" si="2"/>
        <v>0.7626346941872818</v>
      </c>
      <c r="K35" s="100"/>
      <c r="L35" s="115"/>
      <c r="M35" s="115"/>
      <c r="N35" s="115"/>
      <c r="O35" s="27"/>
      <c r="P35" s="64"/>
      <c r="Q35" s="64"/>
      <c r="R35" s="115"/>
      <c r="S35" s="115"/>
      <c r="T35" s="115"/>
      <c r="U35" s="114"/>
    </row>
    <row r="36" spans="1:21" customFormat="1" ht="15" customHeight="1">
      <c r="A36" s="197" t="s">
        <v>343</v>
      </c>
      <c r="B36" s="198">
        <v>14</v>
      </c>
      <c r="C36" s="198">
        <v>7</v>
      </c>
      <c r="D36" s="198">
        <v>7</v>
      </c>
      <c r="E36" s="198"/>
      <c r="F36" s="199">
        <f t="shared" si="0"/>
        <v>28</v>
      </c>
      <c r="G36" s="199">
        <f t="shared" si="1"/>
        <v>9.3333333333333339</v>
      </c>
      <c r="H36" s="200">
        <f t="shared" si="2"/>
        <v>5.31188344210047E-2</v>
      </c>
      <c r="K36" s="100"/>
      <c r="L36" s="115"/>
      <c r="M36" s="115"/>
      <c r="N36" s="115"/>
      <c r="O36" s="27"/>
      <c r="P36" s="64"/>
      <c r="Q36" s="64"/>
      <c r="R36" s="115"/>
      <c r="S36" s="115"/>
      <c r="T36" s="115"/>
      <c r="U36" s="114"/>
    </row>
    <row r="37" spans="1:21" customFormat="1" ht="15" customHeight="1">
      <c r="A37" s="197" t="s">
        <v>344</v>
      </c>
      <c r="B37" s="198">
        <v>281</v>
      </c>
      <c r="C37" s="198">
        <v>248</v>
      </c>
      <c r="D37" s="198">
        <v>333</v>
      </c>
      <c r="E37" s="198"/>
      <c r="F37" s="199">
        <f t="shared" ref="F37:F68" si="3">SUM(B37:E37)</f>
        <v>862</v>
      </c>
      <c r="G37" s="199">
        <f t="shared" ref="G37:G70" si="4">AVERAGE(B37:E37)</f>
        <v>287.33333333333331</v>
      </c>
      <c r="H37" s="200">
        <f t="shared" ref="H37:H70" si="5">(F37/$F$71)*100</f>
        <v>1.6353012596752161</v>
      </c>
      <c r="K37" s="100"/>
      <c r="L37" s="115"/>
      <c r="M37" s="115"/>
      <c r="N37" s="115"/>
      <c r="O37" s="27"/>
      <c r="P37" s="64"/>
      <c r="Q37" s="64"/>
      <c r="R37" s="115"/>
      <c r="S37" s="115"/>
      <c r="T37" s="115"/>
      <c r="U37" s="114"/>
    </row>
    <row r="38" spans="1:21" customFormat="1" ht="15" customHeight="1">
      <c r="A38" s="197" t="s">
        <v>345</v>
      </c>
      <c r="B38" s="198">
        <v>399</v>
      </c>
      <c r="C38" s="198">
        <v>216</v>
      </c>
      <c r="D38" s="198">
        <v>271</v>
      </c>
      <c r="E38" s="198"/>
      <c r="F38" s="199">
        <f t="shared" si="3"/>
        <v>886</v>
      </c>
      <c r="G38" s="199">
        <f t="shared" si="4"/>
        <v>295.33333333333331</v>
      </c>
      <c r="H38" s="200">
        <f t="shared" si="5"/>
        <v>1.6808316891789348</v>
      </c>
      <c r="K38" s="100"/>
      <c r="L38" s="115"/>
      <c r="M38" s="115"/>
      <c r="N38" s="115"/>
      <c r="O38" s="27"/>
      <c r="P38" s="64"/>
      <c r="Q38" s="64"/>
      <c r="R38" s="115"/>
      <c r="S38" s="115"/>
      <c r="T38" s="115"/>
      <c r="U38" s="114"/>
    </row>
    <row r="39" spans="1:21" customFormat="1" ht="15" customHeight="1">
      <c r="A39" s="197" t="s">
        <v>346</v>
      </c>
      <c r="B39" s="198">
        <v>85</v>
      </c>
      <c r="C39" s="198">
        <v>88</v>
      </c>
      <c r="D39" s="198">
        <v>67</v>
      </c>
      <c r="E39" s="198"/>
      <c r="F39" s="199">
        <f t="shared" si="3"/>
        <v>240</v>
      </c>
      <c r="G39" s="199">
        <f t="shared" si="4"/>
        <v>80</v>
      </c>
      <c r="H39" s="200">
        <f t="shared" si="5"/>
        <v>0.45530429503718317</v>
      </c>
      <c r="K39" s="100"/>
      <c r="L39" s="115"/>
      <c r="M39" s="115"/>
      <c r="N39" s="115"/>
      <c r="O39" s="27"/>
      <c r="P39" s="64"/>
      <c r="Q39" s="64"/>
      <c r="R39" s="115"/>
      <c r="S39" s="115"/>
      <c r="T39" s="115"/>
      <c r="U39" s="114"/>
    </row>
    <row r="40" spans="1:21" customFormat="1" ht="15" customHeight="1">
      <c r="A40" s="197" t="s">
        <v>347</v>
      </c>
      <c r="B40" s="198">
        <v>230</v>
      </c>
      <c r="C40" s="198">
        <v>282</v>
      </c>
      <c r="D40" s="198">
        <v>168</v>
      </c>
      <c r="E40" s="198"/>
      <c r="F40" s="199">
        <f t="shared" si="3"/>
        <v>680</v>
      </c>
      <c r="G40" s="199">
        <f t="shared" si="4"/>
        <v>226.66666666666666</v>
      </c>
      <c r="H40" s="200">
        <f t="shared" si="5"/>
        <v>1.2900288359386856</v>
      </c>
      <c r="K40" s="100"/>
      <c r="L40" s="115"/>
      <c r="M40" s="115"/>
      <c r="N40" s="115"/>
      <c r="O40" s="27"/>
      <c r="P40" s="64"/>
      <c r="Q40" s="64"/>
      <c r="R40" s="115"/>
      <c r="S40" s="115"/>
      <c r="T40" s="115"/>
      <c r="U40" s="114"/>
    </row>
    <row r="41" spans="1:21" customFormat="1" ht="15" customHeight="1">
      <c r="A41" s="197" t="s">
        <v>348</v>
      </c>
      <c r="B41" s="198">
        <v>156</v>
      </c>
      <c r="C41" s="198">
        <v>157</v>
      </c>
      <c r="D41" s="198">
        <v>139</v>
      </c>
      <c r="E41" s="198"/>
      <c r="F41" s="199">
        <f t="shared" si="3"/>
        <v>452</v>
      </c>
      <c r="G41" s="199">
        <f t="shared" si="4"/>
        <v>150.66666666666666</v>
      </c>
      <c r="H41" s="200">
        <f t="shared" si="5"/>
        <v>0.85748975565336161</v>
      </c>
      <c r="K41" s="100"/>
      <c r="L41" s="115"/>
      <c r="M41" s="115"/>
      <c r="N41" s="115"/>
      <c r="O41" s="27"/>
      <c r="P41" s="64"/>
      <c r="Q41" s="64"/>
      <c r="R41" s="115"/>
      <c r="S41" s="115"/>
      <c r="T41" s="115"/>
      <c r="U41" s="114"/>
    </row>
    <row r="42" spans="1:21" customFormat="1" ht="15" customHeight="1">
      <c r="A42" s="197" t="s">
        <v>349</v>
      </c>
      <c r="B42" s="198">
        <v>128</v>
      </c>
      <c r="C42" s="198">
        <v>108</v>
      </c>
      <c r="D42" s="198">
        <v>115</v>
      </c>
      <c r="E42" s="198"/>
      <c r="F42" s="199">
        <f t="shared" si="3"/>
        <v>351</v>
      </c>
      <c r="G42" s="199">
        <f t="shared" si="4"/>
        <v>117</v>
      </c>
      <c r="H42" s="200">
        <f t="shared" si="5"/>
        <v>0.66588253149188037</v>
      </c>
      <c r="K42" s="100"/>
      <c r="L42" s="115"/>
      <c r="M42" s="115"/>
      <c r="N42" s="115"/>
      <c r="O42" s="27"/>
      <c r="P42" s="64"/>
      <c r="Q42" s="64"/>
      <c r="R42" s="115"/>
      <c r="S42" s="115"/>
      <c r="T42" s="115"/>
      <c r="U42" s="114"/>
    </row>
    <row r="43" spans="1:21" customFormat="1" ht="15" customHeight="1">
      <c r="A43" s="197" t="s">
        <v>350</v>
      </c>
      <c r="B43" s="198">
        <v>115</v>
      </c>
      <c r="C43" s="198">
        <v>96</v>
      </c>
      <c r="D43" s="198">
        <v>90</v>
      </c>
      <c r="E43" s="198"/>
      <c r="F43" s="199">
        <f t="shared" si="3"/>
        <v>301</v>
      </c>
      <c r="G43" s="199">
        <f t="shared" si="4"/>
        <v>100.33333333333333</v>
      </c>
      <c r="H43" s="200">
        <f t="shared" si="5"/>
        <v>0.57102747002580057</v>
      </c>
      <c r="K43" s="100"/>
      <c r="L43" s="115"/>
      <c r="M43" s="115"/>
      <c r="N43" s="115"/>
      <c r="O43" s="27"/>
      <c r="P43" s="64"/>
      <c r="Q43" s="64"/>
      <c r="R43" s="115"/>
      <c r="S43" s="115"/>
      <c r="T43" s="115"/>
      <c r="U43" s="114"/>
    </row>
    <row r="44" spans="1:21" customFormat="1" ht="15" customHeight="1">
      <c r="A44" s="197" t="s">
        <v>351</v>
      </c>
      <c r="B44" s="198">
        <v>98</v>
      </c>
      <c r="C44" s="198">
        <v>93</v>
      </c>
      <c r="D44" s="198">
        <v>92</v>
      </c>
      <c r="E44" s="198"/>
      <c r="F44" s="199">
        <f t="shared" si="3"/>
        <v>283</v>
      </c>
      <c r="G44" s="199">
        <f t="shared" si="4"/>
        <v>94.333333333333329</v>
      </c>
      <c r="H44" s="200">
        <f t="shared" si="5"/>
        <v>0.53687964789801179</v>
      </c>
      <c r="K44" s="100"/>
      <c r="L44" s="115"/>
      <c r="M44" s="115"/>
      <c r="N44" s="115"/>
      <c r="O44" s="27"/>
      <c r="P44" s="64"/>
      <c r="Q44" s="64"/>
      <c r="R44" s="115"/>
      <c r="S44" s="115"/>
      <c r="T44" s="115"/>
      <c r="U44" s="114"/>
    </row>
    <row r="45" spans="1:21" customFormat="1" ht="15" customHeight="1">
      <c r="A45" s="197" t="s">
        <v>352</v>
      </c>
      <c r="B45" s="198">
        <v>22</v>
      </c>
      <c r="C45" s="198">
        <v>20</v>
      </c>
      <c r="D45" s="198">
        <v>10</v>
      </c>
      <c r="E45" s="198"/>
      <c r="F45" s="199">
        <f t="shared" si="3"/>
        <v>52</v>
      </c>
      <c r="G45" s="199">
        <f t="shared" si="4"/>
        <v>17.333333333333332</v>
      </c>
      <c r="H45" s="200">
        <f t="shared" si="5"/>
        <v>9.8649263924723035E-2</v>
      </c>
      <c r="K45" s="100"/>
      <c r="L45" s="115"/>
      <c r="M45" s="115"/>
      <c r="N45" s="115"/>
      <c r="O45" s="27"/>
      <c r="P45" s="64"/>
      <c r="Q45" s="64"/>
      <c r="R45" s="115"/>
      <c r="S45" s="115"/>
      <c r="T45" s="115"/>
      <c r="U45" s="114"/>
    </row>
    <row r="46" spans="1:21" customFormat="1" ht="15" customHeight="1">
      <c r="A46" s="197" t="s">
        <v>353</v>
      </c>
      <c r="B46" s="198">
        <v>33</v>
      </c>
      <c r="C46" s="198">
        <v>30</v>
      </c>
      <c r="D46" s="198">
        <v>22</v>
      </c>
      <c r="E46" s="198"/>
      <c r="F46" s="199">
        <f t="shared" si="3"/>
        <v>85</v>
      </c>
      <c r="G46" s="199">
        <f t="shared" si="4"/>
        <v>28.333333333333332</v>
      </c>
      <c r="H46" s="200">
        <f t="shared" si="5"/>
        <v>0.16125360449233569</v>
      </c>
      <c r="K46" s="100"/>
      <c r="L46" s="115"/>
      <c r="M46" s="115"/>
      <c r="N46" s="115"/>
      <c r="O46" s="27"/>
      <c r="P46" s="64"/>
      <c r="Q46" s="64"/>
      <c r="R46" s="115"/>
      <c r="S46" s="115"/>
      <c r="T46" s="115"/>
      <c r="U46" s="114"/>
    </row>
    <row r="47" spans="1:21" customFormat="1" ht="15" customHeight="1">
      <c r="A47" s="197" t="s">
        <v>354</v>
      </c>
      <c r="B47" s="198">
        <v>68</v>
      </c>
      <c r="C47" s="198">
        <v>47</v>
      </c>
      <c r="D47" s="198">
        <v>69</v>
      </c>
      <c r="E47" s="198"/>
      <c r="F47" s="199">
        <f t="shared" si="3"/>
        <v>184</v>
      </c>
      <c r="G47" s="199">
        <f t="shared" si="4"/>
        <v>61.333333333333336</v>
      </c>
      <c r="H47" s="200">
        <f t="shared" si="5"/>
        <v>0.34906662619517376</v>
      </c>
      <c r="K47" s="100"/>
      <c r="L47" s="115"/>
      <c r="M47" s="115"/>
      <c r="N47" s="115"/>
      <c r="O47" s="27"/>
      <c r="P47" s="64"/>
      <c r="Q47" s="64"/>
      <c r="R47" s="115"/>
      <c r="S47" s="115"/>
      <c r="T47" s="115"/>
      <c r="U47" s="114"/>
    </row>
    <row r="48" spans="1:21" customFormat="1" ht="15" customHeight="1">
      <c r="A48" s="197" t="s">
        <v>355</v>
      </c>
      <c r="B48" s="198">
        <v>51</v>
      </c>
      <c r="C48" s="198">
        <v>37</v>
      </c>
      <c r="D48" s="198">
        <v>54</v>
      </c>
      <c r="E48" s="198"/>
      <c r="F48" s="199">
        <f t="shared" si="3"/>
        <v>142</v>
      </c>
      <c r="G48" s="199">
        <f t="shared" si="4"/>
        <v>47.333333333333336</v>
      </c>
      <c r="H48" s="200">
        <f t="shared" si="5"/>
        <v>0.26938837456366671</v>
      </c>
      <c r="K48" s="100"/>
      <c r="L48" s="115"/>
      <c r="M48" s="115"/>
      <c r="N48" s="115"/>
      <c r="O48" s="27"/>
      <c r="P48" s="64"/>
      <c r="Q48" s="64"/>
      <c r="R48" s="115"/>
      <c r="S48" s="115"/>
      <c r="T48" s="115"/>
      <c r="U48" s="114"/>
    </row>
    <row r="49" spans="1:21" customFormat="1" ht="15" customHeight="1">
      <c r="A49" s="197" t="s">
        <v>356</v>
      </c>
      <c r="B49" s="198">
        <v>193</v>
      </c>
      <c r="C49" s="198">
        <v>224</v>
      </c>
      <c r="D49" s="198">
        <v>194</v>
      </c>
      <c r="E49" s="198"/>
      <c r="F49" s="199">
        <f t="shared" si="3"/>
        <v>611</v>
      </c>
      <c r="G49" s="199">
        <f t="shared" si="4"/>
        <v>203.66666666666666</v>
      </c>
      <c r="H49" s="200">
        <f t="shared" si="5"/>
        <v>1.1591288511154956</v>
      </c>
      <c r="K49" s="100"/>
      <c r="L49" s="115"/>
      <c r="M49" s="115"/>
      <c r="N49" s="115"/>
      <c r="O49" s="27"/>
      <c r="P49" s="64"/>
      <c r="Q49" s="64"/>
      <c r="R49" s="115"/>
      <c r="S49" s="115"/>
      <c r="T49" s="115"/>
      <c r="U49" s="114"/>
    </row>
    <row r="50" spans="1:21" customFormat="1" ht="15" customHeight="1">
      <c r="A50" s="197" t="s">
        <v>357</v>
      </c>
      <c r="B50" s="198">
        <v>71</v>
      </c>
      <c r="C50" s="198">
        <v>89</v>
      </c>
      <c r="D50" s="198">
        <v>73</v>
      </c>
      <c r="E50" s="198"/>
      <c r="F50" s="199">
        <f t="shared" si="3"/>
        <v>233</v>
      </c>
      <c r="G50" s="199">
        <f t="shared" si="4"/>
        <v>77.666666666666671</v>
      </c>
      <c r="H50" s="200">
        <f t="shared" si="5"/>
        <v>0.44202458643193199</v>
      </c>
      <c r="K50" s="100"/>
      <c r="L50" s="115"/>
      <c r="M50" s="115"/>
      <c r="N50" s="115"/>
      <c r="O50" s="27"/>
      <c r="P50" s="64"/>
      <c r="Q50" s="64"/>
      <c r="R50" s="115"/>
      <c r="S50" s="115"/>
      <c r="T50" s="115"/>
      <c r="U50" s="114"/>
    </row>
    <row r="51" spans="1:21" customFormat="1" ht="15" customHeight="1">
      <c r="A51" s="197" t="s">
        <v>358</v>
      </c>
      <c r="B51" s="198">
        <v>179</v>
      </c>
      <c r="C51" s="198">
        <v>144</v>
      </c>
      <c r="D51" s="198">
        <v>145</v>
      </c>
      <c r="E51" s="198"/>
      <c r="F51" s="199">
        <f t="shared" si="3"/>
        <v>468</v>
      </c>
      <c r="G51" s="199">
        <f t="shared" si="4"/>
        <v>156</v>
      </c>
      <c r="H51" s="200">
        <f t="shared" si="5"/>
        <v>0.88784337532250723</v>
      </c>
      <c r="K51" s="100"/>
      <c r="L51" s="115"/>
      <c r="M51" s="115"/>
      <c r="N51" s="115"/>
      <c r="O51" s="27"/>
      <c r="P51" s="64"/>
      <c r="Q51" s="64"/>
      <c r="R51" s="115"/>
      <c r="S51" s="115"/>
      <c r="T51" s="115"/>
      <c r="U51" s="114"/>
    </row>
    <row r="52" spans="1:21" customFormat="1" ht="15" customHeight="1">
      <c r="A52" s="197" t="s">
        <v>359</v>
      </c>
      <c r="B52" s="198">
        <v>76</v>
      </c>
      <c r="C52" s="198">
        <v>45</v>
      </c>
      <c r="D52" s="198">
        <v>37</v>
      </c>
      <c r="E52" s="198"/>
      <c r="F52" s="199">
        <f t="shared" si="3"/>
        <v>158</v>
      </c>
      <c r="G52" s="199">
        <f t="shared" si="4"/>
        <v>52.666666666666664</v>
      </c>
      <c r="H52" s="200">
        <f t="shared" si="5"/>
        <v>0.29974199423281223</v>
      </c>
      <c r="K52" s="100"/>
      <c r="L52" s="115"/>
      <c r="M52" s="115"/>
      <c r="N52" s="115"/>
      <c r="O52" s="27"/>
      <c r="P52" s="64"/>
      <c r="Q52" s="64"/>
      <c r="R52" s="115"/>
      <c r="S52" s="115"/>
      <c r="T52" s="115"/>
      <c r="U52" s="114"/>
    </row>
    <row r="53" spans="1:21" customFormat="1" ht="15" customHeight="1">
      <c r="A53" s="197" t="s">
        <v>360</v>
      </c>
      <c r="B53" s="198">
        <v>118</v>
      </c>
      <c r="C53" s="198">
        <v>103</v>
      </c>
      <c r="D53" s="198">
        <v>92</v>
      </c>
      <c r="E53" s="198"/>
      <c r="F53" s="199">
        <f t="shared" si="3"/>
        <v>313</v>
      </c>
      <c r="G53" s="199">
        <f t="shared" si="4"/>
        <v>104.33333333333333</v>
      </c>
      <c r="H53" s="200">
        <f t="shared" si="5"/>
        <v>0.59379268477765978</v>
      </c>
      <c r="K53" s="100"/>
      <c r="L53" s="115"/>
      <c r="M53" s="115"/>
      <c r="N53" s="115"/>
      <c r="O53" s="27"/>
      <c r="P53" s="64"/>
      <c r="Q53" s="64"/>
      <c r="R53" s="115"/>
      <c r="S53" s="115"/>
      <c r="T53" s="115"/>
      <c r="U53" s="114"/>
    </row>
    <row r="54" spans="1:21" customFormat="1" ht="15" customHeight="1">
      <c r="A54" s="197" t="s">
        <v>361</v>
      </c>
      <c r="B54" s="198">
        <v>213</v>
      </c>
      <c r="C54" s="198">
        <v>192</v>
      </c>
      <c r="D54" s="198">
        <v>312</v>
      </c>
      <c r="E54" s="198"/>
      <c r="F54" s="199">
        <f t="shared" si="3"/>
        <v>717</v>
      </c>
      <c r="G54" s="199">
        <f t="shared" si="4"/>
        <v>239</v>
      </c>
      <c r="H54" s="200">
        <f t="shared" si="5"/>
        <v>1.3602215814235847</v>
      </c>
      <c r="K54" s="100"/>
      <c r="L54" s="115"/>
      <c r="M54" s="115"/>
      <c r="N54" s="115"/>
      <c r="O54" s="27"/>
      <c r="P54" s="64"/>
      <c r="Q54" s="64"/>
      <c r="R54" s="115"/>
      <c r="S54" s="115"/>
      <c r="T54" s="115"/>
      <c r="U54" s="114"/>
    </row>
    <row r="55" spans="1:21" customFormat="1" ht="15" customHeight="1">
      <c r="A55" s="197" t="s">
        <v>362</v>
      </c>
      <c r="B55" s="198">
        <v>81</v>
      </c>
      <c r="C55" s="198">
        <v>86</v>
      </c>
      <c r="D55" s="198">
        <v>71</v>
      </c>
      <c r="E55" s="198"/>
      <c r="F55" s="199">
        <f t="shared" si="3"/>
        <v>238</v>
      </c>
      <c r="G55" s="199">
        <f t="shared" si="4"/>
        <v>79.333333333333329</v>
      </c>
      <c r="H55" s="200">
        <f t="shared" si="5"/>
        <v>0.45151009257853997</v>
      </c>
      <c r="K55" s="100"/>
      <c r="L55" s="115"/>
      <c r="M55" s="115"/>
      <c r="N55" s="115"/>
      <c r="O55" s="27"/>
      <c r="P55" s="64"/>
      <c r="Q55" s="64"/>
      <c r="R55" s="115"/>
      <c r="S55" s="115"/>
      <c r="T55" s="115"/>
      <c r="U55" s="114"/>
    </row>
    <row r="56" spans="1:21" customFormat="1" ht="15" customHeight="1">
      <c r="A56" s="197" t="s">
        <v>363</v>
      </c>
      <c r="B56" s="198">
        <v>168</v>
      </c>
      <c r="C56" s="198">
        <v>177</v>
      </c>
      <c r="D56" s="198">
        <v>161</v>
      </c>
      <c r="E56" s="198"/>
      <c r="F56" s="199">
        <f t="shared" si="3"/>
        <v>506</v>
      </c>
      <c r="G56" s="199">
        <f t="shared" si="4"/>
        <v>168.66666666666666</v>
      </c>
      <c r="H56" s="200">
        <f t="shared" si="5"/>
        <v>0.95993322203672782</v>
      </c>
      <c r="K56" s="100"/>
      <c r="L56" s="115"/>
      <c r="M56" s="115"/>
      <c r="N56" s="115"/>
      <c r="O56" s="27"/>
      <c r="P56" s="64"/>
      <c r="Q56" s="64"/>
      <c r="R56" s="115"/>
      <c r="S56" s="115"/>
      <c r="T56" s="115"/>
      <c r="U56" s="114"/>
    </row>
    <row r="57" spans="1:21" customFormat="1" ht="15" customHeight="1">
      <c r="A57" s="197" t="s">
        <v>364</v>
      </c>
      <c r="B57" s="198">
        <v>51</v>
      </c>
      <c r="C57" s="198">
        <v>63</v>
      </c>
      <c r="D57" s="198">
        <v>33</v>
      </c>
      <c r="E57" s="198"/>
      <c r="F57" s="199">
        <f t="shared" si="3"/>
        <v>147</v>
      </c>
      <c r="G57" s="199">
        <f t="shared" si="4"/>
        <v>49</v>
      </c>
      <c r="H57" s="200">
        <f t="shared" si="5"/>
        <v>0.27887388071027469</v>
      </c>
      <c r="K57" s="100"/>
      <c r="L57" s="115"/>
      <c r="M57" s="115"/>
      <c r="N57" s="115"/>
      <c r="O57" s="27"/>
      <c r="P57" s="64"/>
      <c r="Q57" s="64"/>
      <c r="R57" s="115"/>
      <c r="S57" s="115"/>
      <c r="T57" s="115"/>
      <c r="U57" s="114"/>
    </row>
    <row r="58" spans="1:21" customFormat="1" ht="15" customHeight="1">
      <c r="A58" s="197" t="s">
        <v>365</v>
      </c>
      <c r="B58" s="198">
        <v>192</v>
      </c>
      <c r="C58" s="198">
        <v>165</v>
      </c>
      <c r="D58" s="198">
        <v>168</v>
      </c>
      <c r="E58" s="198"/>
      <c r="F58" s="199">
        <f t="shared" si="3"/>
        <v>525</v>
      </c>
      <c r="G58" s="199">
        <f t="shared" si="4"/>
        <v>175</v>
      </c>
      <c r="H58" s="200">
        <f t="shared" si="5"/>
        <v>0.99597814539383822</v>
      </c>
      <c r="K58" s="100"/>
      <c r="L58" s="115"/>
      <c r="M58" s="115"/>
      <c r="N58" s="115"/>
      <c r="O58" s="27"/>
      <c r="P58" s="64"/>
      <c r="Q58" s="64"/>
      <c r="R58" s="115"/>
      <c r="S58" s="115"/>
      <c r="T58" s="115"/>
      <c r="U58" s="114"/>
    </row>
    <row r="59" spans="1:21" customFormat="1" ht="15" customHeight="1">
      <c r="A59" s="197" t="s">
        <v>366</v>
      </c>
      <c r="B59" s="198">
        <v>20</v>
      </c>
      <c r="C59" s="198">
        <v>19</v>
      </c>
      <c r="D59" s="198">
        <v>19</v>
      </c>
      <c r="E59" s="198"/>
      <c r="F59" s="199">
        <f t="shared" si="3"/>
        <v>58</v>
      </c>
      <c r="G59" s="199">
        <f t="shared" si="4"/>
        <v>19.333333333333332</v>
      </c>
      <c r="H59" s="200">
        <f t="shared" si="5"/>
        <v>0.1100318713006526</v>
      </c>
      <c r="K59" s="100"/>
      <c r="L59" s="115"/>
      <c r="M59" s="115"/>
      <c r="N59" s="115"/>
      <c r="O59" s="27"/>
      <c r="P59" s="64"/>
      <c r="Q59" s="64"/>
      <c r="R59" s="115"/>
      <c r="S59" s="115"/>
      <c r="T59" s="115"/>
      <c r="U59" s="114"/>
    </row>
    <row r="60" spans="1:21" customFormat="1" ht="15" customHeight="1">
      <c r="A60" s="197" t="s">
        <v>367</v>
      </c>
      <c r="B60" s="198">
        <v>142</v>
      </c>
      <c r="C60" s="198">
        <v>185</v>
      </c>
      <c r="D60" s="198">
        <v>137</v>
      </c>
      <c r="E60" s="198"/>
      <c r="F60" s="199">
        <f t="shared" si="3"/>
        <v>464</v>
      </c>
      <c r="G60" s="199">
        <f t="shared" si="4"/>
        <v>154.66666666666666</v>
      </c>
      <c r="H60" s="200">
        <f t="shared" si="5"/>
        <v>0.88025497040522083</v>
      </c>
      <c r="K60" s="100"/>
      <c r="L60" s="115"/>
      <c r="M60" s="115"/>
      <c r="N60" s="115"/>
      <c r="O60" s="27"/>
      <c r="P60" s="64"/>
      <c r="Q60" s="64"/>
      <c r="R60" s="115"/>
      <c r="S60" s="115"/>
      <c r="T60" s="115"/>
      <c r="U60" s="114"/>
    </row>
    <row r="61" spans="1:21" customFormat="1" ht="15" customHeight="1">
      <c r="A61" s="197" t="s">
        <v>368</v>
      </c>
      <c r="B61" s="198">
        <v>222</v>
      </c>
      <c r="C61" s="198">
        <v>187</v>
      </c>
      <c r="D61" s="198">
        <v>180</v>
      </c>
      <c r="E61" s="198"/>
      <c r="F61" s="199">
        <f t="shared" si="3"/>
        <v>589</v>
      </c>
      <c r="G61" s="199">
        <f t="shared" si="4"/>
        <v>196.33333333333334</v>
      </c>
      <c r="H61" s="200">
        <f t="shared" si="5"/>
        <v>1.1173926240704204</v>
      </c>
      <c r="K61" s="100"/>
      <c r="L61" s="115"/>
      <c r="M61" s="115"/>
      <c r="N61" s="115"/>
      <c r="O61" s="27"/>
      <c r="P61" s="64"/>
      <c r="Q61" s="64"/>
      <c r="R61" s="115"/>
      <c r="S61" s="115"/>
      <c r="T61" s="115"/>
      <c r="U61" s="114"/>
    </row>
    <row r="62" spans="1:21" customFormat="1" ht="15" customHeight="1">
      <c r="A62" s="197" t="s">
        <v>369</v>
      </c>
      <c r="B62" s="198">
        <v>165</v>
      </c>
      <c r="C62" s="198">
        <v>156</v>
      </c>
      <c r="D62" s="198">
        <v>125</v>
      </c>
      <c r="E62" s="198"/>
      <c r="F62" s="199">
        <f t="shared" si="3"/>
        <v>446</v>
      </c>
      <c r="G62" s="199">
        <f t="shared" si="4"/>
        <v>148.66666666666666</v>
      </c>
      <c r="H62" s="200">
        <f t="shared" si="5"/>
        <v>0.84610714827743205</v>
      </c>
      <c r="K62" s="100"/>
      <c r="L62" s="115"/>
      <c r="M62" s="115"/>
      <c r="N62" s="115"/>
      <c r="O62" s="27"/>
      <c r="P62" s="64"/>
      <c r="Q62" s="64"/>
      <c r="R62" s="115"/>
      <c r="S62" s="115"/>
      <c r="T62" s="115"/>
      <c r="U62" s="114"/>
    </row>
    <row r="63" spans="1:21" customFormat="1" ht="15" customHeight="1">
      <c r="A63" s="197" t="s">
        <v>370</v>
      </c>
      <c r="B63" s="198">
        <v>149</v>
      </c>
      <c r="C63" s="198">
        <v>127</v>
      </c>
      <c r="D63" s="198">
        <v>146</v>
      </c>
      <c r="E63" s="198"/>
      <c r="F63" s="199">
        <f t="shared" si="3"/>
        <v>422</v>
      </c>
      <c r="G63" s="199">
        <f t="shared" si="4"/>
        <v>140.66666666666666</v>
      </c>
      <c r="H63" s="200">
        <f t="shared" si="5"/>
        <v>0.80057671877371372</v>
      </c>
      <c r="K63" s="100"/>
      <c r="L63" s="115"/>
      <c r="M63" s="115"/>
      <c r="N63" s="115"/>
      <c r="O63" s="27"/>
      <c r="P63" s="64"/>
      <c r="Q63" s="64"/>
      <c r="R63" s="115"/>
      <c r="S63" s="115"/>
      <c r="T63" s="115"/>
      <c r="U63" s="114"/>
    </row>
    <row r="64" spans="1:21" customFormat="1" ht="15" customHeight="1">
      <c r="A64" s="197" t="s">
        <v>371</v>
      </c>
      <c r="B64" s="198">
        <v>104</v>
      </c>
      <c r="C64" s="198">
        <v>85</v>
      </c>
      <c r="D64" s="198">
        <v>61</v>
      </c>
      <c r="E64" s="198"/>
      <c r="F64" s="199">
        <f t="shared" si="3"/>
        <v>250</v>
      </c>
      <c r="G64" s="199">
        <f t="shared" si="4"/>
        <v>83.333333333333329</v>
      </c>
      <c r="H64" s="200">
        <f t="shared" si="5"/>
        <v>0.47427530733039913</v>
      </c>
      <c r="K64" s="100"/>
      <c r="L64" s="115"/>
      <c r="M64" s="115"/>
      <c r="N64" s="115"/>
      <c r="O64" s="27"/>
      <c r="P64" s="64"/>
      <c r="Q64" s="64"/>
      <c r="R64" s="115"/>
      <c r="S64" s="115"/>
      <c r="T64" s="115"/>
      <c r="U64" s="114"/>
    </row>
    <row r="65" spans="1:21" customFormat="1" ht="15.75" customHeight="1">
      <c r="A65" s="197" t="s">
        <v>372</v>
      </c>
      <c r="B65" s="198">
        <v>57</v>
      </c>
      <c r="C65" s="198">
        <v>55</v>
      </c>
      <c r="D65" s="198">
        <v>55</v>
      </c>
      <c r="E65" s="198"/>
      <c r="F65" s="199">
        <f t="shared" si="3"/>
        <v>167</v>
      </c>
      <c r="G65" s="199">
        <f t="shared" si="4"/>
        <v>55.666666666666664</v>
      </c>
      <c r="H65" s="200">
        <f t="shared" si="5"/>
        <v>0.31681590529670661</v>
      </c>
      <c r="K65" s="100"/>
      <c r="L65" s="115"/>
      <c r="M65" s="115"/>
      <c r="N65" s="115"/>
      <c r="O65" s="27"/>
      <c r="P65" s="64"/>
      <c r="Q65" s="64"/>
      <c r="R65" s="115"/>
      <c r="S65" s="115"/>
      <c r="T65" s="115"/>
      <c r="U65" s="114"/>
    </row>
    <row r="66" spans="1:21" customFormat="1" ht="15.75" customHeight="1">
      <c r="A66" s="197" t="s">
        <v>373</v>
      </c>
      <c r="B66" s="198">
        <v>46</v>
      </c>
      <c r="C66" s="198">
        <v>45</v>
      </c>
      <c r="D66" s="198">
        <v>36</v>
      </c>
      <c r="E66" s="198"/>
      <c r="F66" s="199">
        <f t="shared" si="3"/>
        <v>127</v>
      </c>
      <c r="G66" s="199">
        <f t="shared" si="4"/>
        <v>42.333333333333336</v>
      </c>
      <c r="H66" s="200">
        <f t="shared" si="5"/>
        <v>0.24093185612384277</v>
      </c>
      <c r="K66" s="100"/>
      <c r="L66" s="115"/>
      <c r="M66" s="115"/>
      <c r="N66" s="115"/>
      <c r="O66" s="27"/>
      <c r="P66" s="64"/>
      <c r="Q66" s="64"/>
      <c r="R66" s="115"/>
      <c r="S66" s="115"/>
      <c r="T66" s="115"/>
      <c r="U66" s="114"/>
    </row>
    <row r="67" spans="1:21" customFormat="1" ht="15" customHeight="1">
      <c r="A67" s="197" t="s">
        <v>374</v>
      </c>
      <c r="B67" s="198">
        <v>288</v>
      </c>
      <c r="C67" s="198">
        <v>385</v>
      </c>
      <c r="D67" s="198">
        <v>285</v>
      </c>
      <c r="E67" s="198"/>
      <c r="F67" s="199">
        <f t="shared" si="3"/>
        <v>958</v>
      </c>
      <c r="G67" s="199">
        <f t="shared" si="4"/>
        <v>319.33333333333331</v>
      </c>
      <c r="H67" s="200">
        <f t="shared" si="5"/>
        <v>1.8174229776900894</v>
      </c>
      <c r="K67" s="100"/>
      <c r="L67" s="114"/>
      <c r="M67" s="115"/>
      <c r="N67" s="115"/>
      <c r="O67" s="27"/>
      <c r="P67" s="64"/>
      <c r="Q67" s="64"/>
      <c r="R67" s="115"/>
      <c r="S67" s="115"/>
      <c r="T67" s="115"/>
      <c r="U67" s="114"/>
    </row>
    <row r="68" spans="1:21" customFormat="1" ht="15">
      <c r="A68" s="197" t="s">
        <v>375</v>
      </c>
      <c r="B68" s="198">
        <v>116</v>
      </c>
      <c r="C68" s="198">
        <v>112</v>
      </c>
      <c r="D68" s="198">
        <v>96</v>
      </c>
      <c r="E68" s="198"/>
      <c r="F68" s="199">
        <f t="shared" si="3"/>
        <v>324</v>
      </c>
      <c r="G68" s="199">
        <f t="shared" si="4"/>
        <v>108</v>
      </c>
      <c r="H68" s="200">
        <f t="shared" si="5"/>
        <v>0.61466079830019738</v>
      </c>
      <c r="K68" s="100"/>
      <c r="L68" s="114"/>
      <c r="M68" s="115"/>
      <c r="N68" s="115"/>
      <c r="O68" s="27"/>
      <c r="P68" s="64"/>
      <c r="Q68" s="64"/>
      <c r="R68" s="115"/>
      <c r="S68" s="115"/>
      <c r="T68" s="115"/>
      <c r="U68" s="114"/>
    </row>
    <row r="69" spans="1:21" customFormat="1" ht="15">
      <c r="A69" s="197" t="s">
        <v>376</v>
      </c>
      <c r="B69" s="198">
        <v>148</v>
      </c>
      <c r="C69" s="198">
        <v>128</v>
      </c>
      <c r="D69" s="198">
        <v>116</v>
      </c>
      <c r="E69" s="198"/>
      <c r="F69" s="199">
        <f t="shared" ref="F69:F70" si="6">SUM(B69:E69)</f>
        <v>392</v>
      </c>
      <c r="G69" s="199">
        <f t="shared" si="4"/>
        <v>130.66666666666666</v>
      </c>
      <c r="H69" s="200">
        <f t="shared" si="5"/>
        <v>0.74366368189406584</v>
      </c>
      <c r="K69" s="100"/>
      <c r="L69" s="114"/>
      <c r="M69" s="115"/>
      <c r="N69" s="115"/>
      <c r="O69" s="27"/>
      <c r="P69" s="64"/>
      <c r="Q69" s="64"/>
      <c r="R69" s="115"/>
      <c r="S69" s="115"/>
      <c r="T69" s="115"/>
      <c r="U69" s="114"/>
    </row>
    <row r="70" spans="1:21" customFormat="1" ht="15">
      <c r="A70" s="197" t="s">
        <v>377</v>
      </c>
      <c r="B70" s="198">
        <v>76</v>
      </c>
      <c r="C70" s="198">
        <v>61</v>
      </c>
      <c r="D70" s="198">
        <v>74</v>
      </c>
      <c r="E70" s="198"/>
      <c r="F70" s="199">
        <f t="shared" si="6"/>
        <v>211</v>
      </c>
      <c r="G70" s="199">
        <f t="shared" si="4"/>
        <v>70.333333333333329</v>
      </c>
      <c r="H70" s="200">
        <f t="shared" si="5"/>
        <v>0.40028835938685686</v>
      </c>
      <c r="K70" s="100"/>
      <c r="L70" s="114"/>
      <c r="M70" s="115"/>
      <c r="N70" s="115"/>
      <c r="O70" s="27"/>
      <c r="P70" s="64"/>
      <c r="Q70" s="64"/>
      <c r="R70" s="115"/>
      <c r="S70" s="115"/>
      <c r="T70" s="115"/>
      <c r="U70" s="114"/>
    </row>
    <row r="71" spans="1:21" customFormat="1" ht="28.5" customHeight="1">
      <c r="A71" s="201" t="s">
        <v>8</v>
      </c>
      <c r="B71" s="202">
        <f>SUBTOTAL(109,Unidades!$B$5:$B$70)</f>
        <v>19179</v>
      </c>
      <c r="C71" s="202">
        <f>SUBTOTAL(109,Unidades!$C$5:$C$70)</f>
        <v>17099</v>
      </c>
      <c r="D71" s="202">
        <f>SUM(D5:D70)</f>
        <v>16434</v>
      </c>
      <c r="E71" s="202"/>
      <c r="F71" s="202">
        <f>SUBTOTAL(109,Unidades!$F$5:$F$70)</f>
        <v>52712</v>
      </c>
      <c r="G71" s="202">
        <f>SUBTOTAL(109,Unidades!$G$5:$G$70)</f>
        <v>17570.666666666664</v>
      </c>
      <c r="H71" s="203">
        <f>SUBTOTAL(109,Unidades!$H$5:$H$70)</f>
        <v>99.999999999999943</v>
      </c>
      <c r="I71" s="10"/>
      <c r="J71" s="10"/>
      <c r="K71" s="10"/>
    </row>
    <row r="73" spans="1:21" ht="24.75" customHeight="1">
      <c r="A73" s="116"/>
    </row>
    <row r="74" spans="1:21" ht="43.5">
      <c r="A74" s="110" t="s">
        <v>322</v>
      </c>
      <c r="B74" s="117"/>
    </row>
    <row r="75" spans="1:21" ht="20.25" customHeight="1">
      <c r="A75" s="111" t="s">
        <v>61</v>
      </c>
      <c r="B75" s="117"/>
    </row>
    <row r="76" spans="1:21" ht="9.75" customHeight="1">
      <c r="A76" s="117"/>
      <c r="B76" s="117"/>
    </row>
    <row r="77" spans="1:21" ht="55.5" customHeight="1">
      <c r="A77" s="118" t="s">
        <v>378</v>
      </c>
      <c r="B77" s="119"/>
      <c r="C77" s="119"/>
      <c r="D77" s="119"/>
      <c r="E77" s="119"/>
    </row>
    <row r="78" spans="1:21" ht="14.25" customHeight="1">
      <c r="A78" s="119"/>
      <c r="B78" s="119"/>
      <c r="C78" s="119"/>
      <c r="D78" s="119"/>
      <c r="E78" s="119"/>
    </row>
    <row r="79" spans="1:21" ht="14.25" customHeight="1">
      <c r="A79" s="119"/>
      <c r="B79" s="119"/>
      <c r="C79" s="119"/>
      <c r="D79" s="119"/>
      <c r="E79" s="119"/>
    </row>
    <row r="80" spans="1:21" ht="14.25" customHeight="1">
      <c r="A80" s="119"/>
      <c r="B80" s="119"/>
      <c r="C80" s="119"/>
      <c r="D80" s="119"/>
      <c r="E80" s="119"/>
    </row>
    <row r="81" spans="1:5" ht="15">
      <c r="A81" s="119"/>
      <c r="B81" s="119"/>
      <c r="C81" s="119"/>
      <c r="D81" s="119"/>
      <c r="E81" s="119"/>
    </row>
  </sheetData>
  <hyperlinks>
    <hyperlink ref="A75" r:id="rId1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8"/>
  <sheetViews>
    <sheetView workbookViewId="0">
      <selection activeCell="G3" sqref="G3"/>
    </sheetView>
  </sheetViews>
  <sheetFormatPr defaultColWidth="5.5703125" defaultRowHeight="20.100000000000001" customHeight="1"/>
  <cols>
    <col min="1" max="1" width="5.5703125" style="64" customWidth="1"/>
    <col min="2" max="2" width="58.7109375" style="64" customWidth="1"/>
    <col min="3" max="3" width="11.28515625" style="64" customWidth="1"/>
    <col min="4" max="4" width="11.42578125" style="27" customWidth="1"/>
    <col min="5" max="5" width="11" style="64" customWidth="1"/>
    <col min="6" max="6" width="11.5703125" style="67" hidden="1" customWidth="1"/>
    <col min="7" max="7" width="8.28515625" style="64" customWidth="1"/>
    <col min="8" max="8" width="9.42578125" style="67" customWidth="1"/>
    <col min="9" max="9" width="22" style="64" customWidth="1"/>
    <col min="10" max="10" width="7.5703125" style="64" customWidth="1"/>
    <col min="11" max="11" width="7.140625" style="64" bestFit="1" customWidth="1"/>
    <col min="12" max="12" width="7.5703125" style="64" bestFit="1" customWidth="1"/>
    <col min="13" max="13" width="7.140625" style="64" bestFit="1" customWidth="1"/>
    <col min="14" max="14" width="6.85546875" style="64" customWidth="1"/>
    <col min="15" max="15" width="6.7109375" style="64" bestFit="1" customWidth="1"/>
    <col min="16" max="16" width="7.140625" style="64" bestFit="1" customWidth="1"/>
    <col min="17" max="17" width="15.85546875" style="64" bestFit="1" customWidth="1"/>
    <col min="18" max="216" width="9.140625" style="64" customWidth="1"/>
    <col min="217" max="217" width="58.28515625" style="64" customWidth="1"/>
    <col min="218" max="218" width="3.7109375" style="64" bestFit="1" customWidth="1"/>
    <col min="219" max="219" width="5.5703125" style="64" bestFit="1" customWidth="1"/>
    <col min="220" max="220" width="5.5703125" style="64" customWidth="1"/>
    <col min="221" max="16384" width="5.5703125" style="64"/>
  </cols>
  <sheetData>
    <row r="1" spans="2:20" ht="20.100000000000001" customHeight="1">
      <c r="B1" s="65" t="s">
        <v>0</v>
      </c>
      <c r="C1" s="65"/>
      <c r="D1" s="66"/>
      <c r="E1" s="65"/>
      <c r="I1" s="71">
        <f>Subprefeituras!$D$37</f>
        <v>3442</v>
      </c>
    </row>
    <row r="2" spans="2:20" ht="20.100000000000001" customHeight="1">
      <c r="B2" s="1" t="s">
        <v>1</v>
      </c>
      <c r="C2" s="1"/>
      <c r="D2" s="33"/>
      <c r="E2" s="1"/>
    </row>
    <row r="3" spans="2:20" ht="20.100000000000001" customHeight="1">
      <c r="B3" s="1"/>
      <c r="C3" s="1"/>
      <c r="D3" s="33"/>
      <c r="E3" s="1"/>
    </row>
    <row r="4" spans="2:20" ht="20.100000000000001" customHeight="1">
      <c r="B4" s="1" t="s">
        <v>379</v>
      </c>
      <c r="C4" s="1"/>
      <c r="D4" s="33"/>
      <c r="E4" s="1"/>
      <c r="T4" s="70"/>
    </row>
    <row r="5" spans="2:20" ht="20.100000000000001" customHeight="1">
      <c r="F5" s="64"/>
      <c r="G5" s="67"/>
      <c r="H5" s="64"/>
      <c r="I5" s="67"/>
      <c r="T5" s="70"/>
    </row>
    <row r="6" spans="2:20" ht="60.75" customHeight="1">
      <c r="B6" s="38" t="s">
        <v>380</v>
      </c>
      <c r="C6" s="39" t="s">
        <v>27</v>
      </c>
      <c r="D6" s="39" t="s">
        <v>28</v>
      </c>
      <c r="E6" s="39" t="s">
        <v>29</v>
      </c>
      <c r="F6" s="39" t="s">
        <v>30</v>
      </c>
      <c r="G6" s="40" t="s">
        <v>8</v>
      </c>
      <c r="H6" s="40" t="s">
        <v>9</v>
      </c>
      <c r="I6" s="99" t="s">
        <v>381</v>
      </c>
    </row>
    <row r="7" spans="2:20" ht="20.100000000000001" customHeight="1">
      <c r="B7" s="64" t="s">
        <v>382</v>
      </c>
      <c r="C7" s="10">
        <v>213</v>
      </c>
      <c r="D7" s="10">
        <v>192</v>
      </c>
      <c r="E7" s="213">
        <v>312</v>
      </c>
      <c r="F7" s="10"/>
      <c r="G7" s="60">
        <f t="shared" ref="G7:G16" si="0">SUM(C7:F7)</f>
        <v>717</v>
      </c>
      <c r="H7" s="30">
        <f t="shared" ref="H7:H16" si="1">AVERAGE(C7:F7)</f>
        <v>239</v>
      </c>
      <c r="I7" s="214">
        <f t="shared" ref="I7:I16" si="2">(E7*100)/$I$1</f>
        <v>9.0644973852411397</v>
      </c>
      <c r="L7" s="67"/>
      <c r="M7" s="67"/>
    </row>
    <row r="8" spans="2:20" ht="20.100000000000001" customHeight="1">
      <c r="B8" s="64" t="s">
        <v>383</v>
      </c>
      <c r="C8" s="10">
        <v>288</v>
      </c>
      <c r="D8" s="10">
        <v>385</v>
      </c>
      <c r="E8" s="213">
        <v>285</v>
      </c>
      <c r="F8" s="10"/>
      <c r="G8" s="60">
        <f t="shared" si="0"/>
        <v>958</v>
      </c>
      <c r="H8" s="30">
        <f t="shared" si="1"/>
        <v>319.33333333333331</v>
      </c>
      <c r="I8" s="214">
        <f t="shared" si="2"/>
        <v>8.2800697269029637</v>
      </c>
      <c r="L8" s="67"/>
      <c r="M8" s="67"/>
    </row>
    <row r="9" spans="2:20" ht="20.100000000000001" customHeight="1">
      <c r="B9" s="64" t="s">
        <v>384</v>
      </c>
      <c r="C9" s="10">
        <v>193</v>
      </c>
      <c r="D9" s="10">
        <v>224</v>
      </c>
      <c r="E9" s="213">
        <v>194</v>
      </c>
      <c r="F9" s="10"/>
      <c r="G9" s="60">
        <f t="shared" si="0"/>
        <v>611</v>
      </c>
      <c r="H9" s="30">
        <f t="shared" si="1"/>
        <v>203.66666666666666</v>
      </c>
      <c r="I9" s="214">
        <f t="shared" si="2"/>
        <v>5.6362579895409644</v>
      </c>
      <c r="L9" s="67"/>
      <c r="M9" s="67"/>
    </row>
    <row r="10" spans="2:20" ht="20.100000000000001" customHeight="1">
      <c r="B10" s="64" t="s">
        <v>385</v>
      </c>
      <c r="C10" s="10">
        <v>222</v>
      </c>
      <c r="D10" s="10">
        <v>187</v>
      </c>
      <c r="E10" s="213">
        <v>180</v>
      </c>
      <c r="F10" s="10"/>
      <c r="G10" s="60">
        <f t="shared" si="0"/>
        <v>589</v>
      </c>
      <c r="H10" s="30">
        <f t="shared" si="1"/>
        <v>196.33333333333334</v>
      </c>
      <c r="I10" s="214">
        <f t="shared" si="2"/>
        <v>5.2295177222545028</v>
      </c>
      <c r="L10" s="67"/>
      <c r="M10" s="67"/>
    </row>
    <row r="11" spans="2:20" ht="20.100000000000001" customHeight="1">
      <c r="B11" s="64" t="s">
        <v>386</v>
      </c>
      <c r="C11" s="10">
        <v>230</v>
      </c>
      <c r="D11" s="10">
        <v>282</v>
      </c>
      <c r="E11" s="213">
        <v>168</v>
      </c>
      <c r="F11" s="10"/>
      <c r="G11" s="60">
        <f t="shared" si="0"/>
        <v>680</v>
      </c>
      <c r="H11" s="30">
        <f t="shared" si="1"/>
        <v>226.66666666666666</v>
      </c>
      <c r="I11" s="214">
        <f t="shared" si="2"/>
        <v>4.8808832074375363</v>
      </c>
      <c r="L11" s="67"/>
      <c r="M11" s="67"/>
    </row>
    <row r="12" spans="2:20" ht="20.100000000000001" customHeight="1">
      <c r="B12" s="64" t="s">
        <v>387</v>
      </c>
      <c r="C12" s="10">
        <v>192</v>
      </c>
      <c r="D12" s="10">
        <v>165</v>
      </c>
      <c r="E12" s="213">
        <v>168</v>
      </c>
      <c r="F12" s="10"/>
      <c r="G12" s="60">
        <f t="shared" si="0"/>
        <v>525</v>
      </c>
      <c r="H12" s="30">
        <f t="shared" si="1"/>
        <v>175</v>
      </c>
      <c r="I12" s="214">
        <f t="shared" si="2"/>
        <v>4.8808832074375363</v>
      </c>
      <c r="L12" s="67"/>
      <c r="M12" s="67"/>
    </row>
    <row r="13" spans="2:20" ht="20.100000000000001" customHeight="1">
      <c r="B13" s="64" t="s">
        <v>388</v>
      </c>
      <c r="C13" s="10">
        <v>168</v>
      </c>
      <c r="D13" s="10">
        <v>177</v>
      </c>
      <c r="E13" s="213">
        <v>161</v>
      </c>
      <c r="F13" s="10"/>
      <c r="G13" s="60">
        <f t="shared" si="0"/>
        <v>506</v>
      </c>
      <c r="H13" s="30">
        <f t="shared" si="1"/>
        <v>168.66666666666666</v>
      </c>
      <c r="I13" s="214">
        <f t="shared" si="2"/>
        <v>4.677513073794306</v>
      </c>
      <c r="L13" s="67"/>
      <c r="M13" s="67"/>
    </row>
    <row r="14" spans="2:20" ht="20.100000000000001" customHeight="1">
      <c r="B14" s="64" t="s">
        <v>389</v>
      </c>
      <c r="C14" s="10">
        <v>179</v>
      </c>
      <c r="D14" s="10">
        <v>144</v>
      </c>
      <c r="E14" s="213">
        <v>145</v>
      </c>
      <c r="F14" s="10"/>
      <c r="G14" s="60">
        <f t="shared" si="0"/>
        <v>468</v>
      </c>
      <c r="H14" s="30">
        <f t="shared" si="1"/>
        <v>156</v>
      </c>
      <c r="I14" s="214">
        <f t="shared" si="2"/>
        <v>4.2126670540383495</v>
      </c>
      <c r="L14" s="67"/>
      <c r="M14" s="67"/>
    </row>
    <row r="15" spans="2:20" ht="20.100000000000001" customHeight="1">
      <c r="B15" s="64" t="s">
        <v>390</v>
      </c>
      <c r="C15" s="10">
        <v>156</v>
      </c>
      <c r="D15" s="10">
        <v>157</v>
      </c>
      <c r="E15" s="213">
        <v>139</v>
      </c>
      <c r="F15" s="10"/>
      <c r="G15" s="60">
        <f t="shared" si="0"/>
        <v>452</v>
      </c>
      <c r="H15" s="30">
        <f t="shared" si="1"/>
        <v>150.66666666666666</v>
      </c>
      <c r="I15" s="214">
        <f t="shared" si="2"/>
        <v>4.0383497966298663</v>
      </c>
      <c r="L15" s="67"/>
      <c r="M15" s="67"/>
    </row>
    <row r="16" spans="2:20" ht="20.100000000000001" customHeight="1">
      <c r="B16" s="64" t="s">
        <v>391</v>
      </c>
      <c r="C16" s="10">
        <v>142</v>
      </c>
      <c r="D16" s="10">
        <v>185</v>
      </c>
      <c r="E16" s="213">
        <v>137</v>
      </c>
      <c r="F16" s="10"/>
      <c r="G16" s="60">
        <f t="shared" si="0"/>
        <v>464</v>
      </c>
      <c r="H16" s="30">
        <f t="shared" si="1"/>
        <v>154.66666666666666</v>
      </c>
      <c r="I16" s="214">
        <f t="shared" si="2"/>
        <v>3.9802440441603717</v>
      </c>
      <c r="L16" s="67"/>
      <c r="M16" s="67"/>
    </row>
    <row r="17" spans="2:42" s="69" customFormat="1" ht="20.100000000000001" customHeight="1">
      <c r="B17" s="154" t="s">
        <v>392</v>
      </c>
      <c r="C17" s="151">
        <f>SUBTOTAL(109,Subprefeituras_10mais[1° trim 2025])</f>
        <v>1983</v>
      </c>
      <c r="D17" s="151">
        <f>SUBTOTAL(109,Subprefeituras_10mais[2° trim 2025])</f>
        <v>2098</v>
      </c>
      <c r="E17" s="151">
        <f>SUBTOTAL(109,Subprefeituras_10mais[3° trim 2025])</f>
        <v>1889</v>
      </c>
      <c r="F17" s="151"/>
      <c r="G17" s="152">
        <f>SUBTOTAL(109,Subprefeituras_10mais[Total])</f>
        <v>5970</v>
      </c>
      <c r="H17" s="152">
        <f>SUBTOTAL(109,Subprefeituras_10mais[Média])</f>
        <v>1990.0000000000002</v>
      </c>
      <c r="I17" s="153">
        <f>SUBTOTAL(109,Subprefeituras_10mais[% em relação ao total de Subs 3° trim do 2025 (excetuando-se denúncias)])</f>
        <v>54.880883207437542</v>
      </c>
      <c r="J17" s="70"/>
      <c r="K17" s="70"/>
      <c r="L17" s="70"/>
      <c r="M17" s="70"/>
      <c r="N17" s="70"/>
      <c r="O17" s="70"/>
    </row>
    <row r="18" spans="2:42" ht="20.100000000000001" customHeight="1">
      <c r="B18" s="101" t="s">
        <v>393</v>
      </c>
      <c r="C18" s="69"/>
      <c r="D18" s="74"/>
      <c r="E18" s="69"/>
      <c r="F18" s="69"/>
      <c r="G18" s="69"/>
      <c r="H18" s="74" t="s">
        <v>59</v>
      </c>
      <c r="I18" s="102">
        <f>100-I17</f>
        <v>45.119116792562458</v>
      </c>
      <c r="J18" s="69"/>
      <c r="K18" s="69"/>
      <c r="L18" s="69"/>
      <c r="M18" s="69"/>
      <c r="N18" s="69"/>
      <c r="O18" s="216"/>
      <c r="P18" s="216"/>
      <c r="Q18" s="216"/>
      <c r="R18" s="69"/>
      <c r="S18" s="69"/>
      <c r="T18" s="69"/>
      <c r="U18" s="69"/>
      <c r="V18" s="69"/>
      <c r="W18" s="69"/>
      <c r="X18" s="71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2:42" ht="20.100000000000001" customHeight="1">
      <c r="B19" s="139"/>
      <c r="C19" s="139"/>
      <c r="D19" s="140"/>
      <c r="E19" s="139"/>
      <c r="F19" s="64"/>
      <c r="H19" s="77"/>
      <c r="I19" s="120"/>
      <c r="J19" s="69"/>
      <c r="K19" s="69"/>
      <c r="L19" s="69"/>
      <c r="M19" s="69"/>
      <c r="N19" s="69"/>
      <c r="O19" s="69"/>
      <c r="P19" s="71"/>
      <c r="Q19" s="69"/>
      <c r="R19" s="69"/>
      <c r="S19" s="69"/>
      <c r="T19" s="69"/>
      <c r="U19" s="69"/>
      <c r="V19" s="69"/>
      <c r="W19" s="69"/>
      <c r="X19" s="71"/>
      <c r="Y19" s="69"/>
      <c r="Z19" s="69"/>
      <c r="AA19" s="69"/>
      <c r="AB19" s="69"/>
      <c r="AC19" s="69"/>
      <c r="AD19" s="103"/>
      <c r="AE19" s="104"/>
      <c r="AF19" s="104"/>
      <c r="AG19" s="104"/>
      <c r="AH19" s="104"/>
      <c r="AI19" s="10"/>
      <c r="AJ19" s="10"/>
      <c r="AK19" s="27"/>
      <c r="AL19" s="10"/>
      <c r="AM19" s="10"/>
      <c r="AN19" s="10"/>
      <c r="AO19" s="10"/>
      <c r="AP19" s="60"/>
    </row>
    <row r="20" spans="2:42" ht="20.100000000000001" customHeight="1">
      <c r="B20" s="141"/>
      <c r="C20" s="141"/>
      <c r="D20" s="157"/>
      <c r="E20" s="160"/>
      <c r="F20"/>
      <c r="G20"/>
      <c r="H20"/>
      <c r="I20"/>
      <c r="J20" s="69"/>
      <c r="K20" s="69"/>
      <c r="L20" s="69"/>
      <c r="M20" s="105"/>
      <c r="N20" s="69"/>
      <c r="O20" s="216"/>
      <c r="P20" s="216"/>
      <c r="Q20" s="216"/>
      <c r="R20" s="69"/>
      <c r="S20" s="69"/>
      <c r="T20" s="69"/>
      <c r="U20" s="69"/>
      <c r="V20" s="69"/>
      <c r="W20" s="69"/>
      <c r="X20" s="71"/>
      <c r="Y20" s="69"/>
      <c r="Z20" s="69"/>
      <c r="AA20" s="69"/>
      <c r="AB20" s="69"/>
      <c r="AC20" s="69"/>
      <c r="AD20" s="103"/>
      <c r="AE20" s="104"/>
      <c r="AF20" s="104"/>
      <c r="AG20" s="104"/>
      <c r="AH20" s="104"/>
      <c r="AI20" s="10"/>
      <c r="AJ20" s="10"/>
      <c r="AK20" s="27"/>
      <c r="AL20" s="10"/>
      <c r="AM20" s="10"/>
      <c r="AN20" s="10"/>
      <c r="AO20" s="10"/>
      <c r="AP20" s="60"/>
    </row>
    <row r="21" spans="2:42" ht="20.100000000000001" customHeight="1">
      <c r="B21" s="136"/>
      <c r="C21" s="137"/>
      <c r="D21" s="138"/>
      <c r="E21" s="139"/>
      <c r="H21" s="64"/>
      <c r="J21" s="69"/>
      <c r="K21" s="69"/>
      <c r="L21" s="69"/>
      <c r="M21" s="69"/>
      <c r="N21" s="69"/>
      <c r="O21" s="69"/>
      <c r="P21" s="71"/>
      <c r="Q21" s="69"/>
      <c r="R21" s="69"/>
      <c r="S21" s="69"/>
      <c r="T21" s="69"/>
      <c r="U21" s="69"/>
      <c r="V21" s="69"/>
      <c r="W21" s="69"/>
      <c r="X21" s="106"/>
      <c r="Y21" s="69"/>
      <c r="Z21" s="69"/>
      <c r="AA21" s="69"/>
      <c r="AB21" s="69"/>
      <c r="AC21" s="69"/>
      <c r="AD21" s="103"/>
      <c r="AE21" s="104"/>
      <c r="AF21" s="104"/>
      <c r="AG21" s="104"/>
      <c r="AH21" s="104"/>
      <c r="AI21" s="10"/>
      <c r="AJ21" s="10"/>
      <c r="AK21" s="27"/>
      <c r="AL21" s="10"/>
      <c r="AM21" s="10"/>
      <c r="AN21" s="10"/>
      <c r="AO21" s="10"/>
      <c r="AP21" s="60"/>
    </row>
    <row r="22" spans="2:42" ht="20.100000000000001" customHeight="1">
      <c r="B22" s="149" t="s">
        <v>391</v>
      </c>
      <c r="C22" s="134">
        <v>3.9802440441603717</v>
      </c>
      <c r="D22" s="133" t="s">
        <v>383</v>
      </c>
      <c r="E22" s="207">
        <v>319.33333333333331</v>
      </c>
      <c r="H22" s="64"/>
      <c r="J22" s="69"/>
      <c r="K22" s="69"/>
      <c r="L22" s="69"/>
      <c r="M22" s="69"/>
      <c r="N22" s="69"/>
      <c r="R22" s="69"/>
      <c r="S22" s="69"/>
      <c r="T22" s="69"/>
      <c r="U22" s="69"/>
      <c r="V22" s="69"/>
      <c r="W22" s="69"/>
      <c r="X22" s="71"/>
      <c r="Y22" s="69"/>
      <c r="Z22" s="69"/>
      <c r="AA22" s="69"/>
      <c r="AB22" s="69"/>
      <c r="AC22" s="69"/>
      <c r="AD22" s="103"/>
      <c r="AE22" s="104"/>
      <c r="AF22" s="104"/>
      <c r="AG22" s="104"/>
      <c r="AH22" s="104"/>
      <c r="AI22" s="10"/>
      <c r="AJ22" s="10"/>
      <c r="AK22" s="27"/>
      <c r="AL22" s="10"/>
      <c r="AM22" s="10"/>
      <c r="AN22" s="10"/>
      <c r="AO22" s="10"/>
      <c r="AP22" s="60"/>
    </row>
    <row r="23" spans="2:42" ht="20.100000000000001" customHeight="1">
      <c r="B23" s="149" t="s">
        <v>390</v>
      </c>
      <c r="C23" s="134">
        <v>4.0383497966298663</v>
      </c>
      <c r="D23" s="133" t="s">
        <v>382</v>
      </c>
      <c r="E23" s="207">
        <v>239</v>
      </c>
      <c r="F23"/>
      <c r="G23"/>
      <c r="H23"/>
      <c r="I23"/>
      <c r="J23" s="69"/>
      <c r="K23" s="69"/>
      <c r="L23" s="69"/>
      <c r="M23" s="69"/>
      <c r="N23" s="69"/>
      <c r="O23" s="216"/>
      <c r="P23" s="216"/>
      <c r="Q23" s="216"/>
      <c r="R23" s="69"/>
      <c r="S23" s="69"/>
      <c r="T23" s="69"/>
      <c r="U23" s="69"/>
      <c r="V23" s="69"/>
      <c r="W23" s="69"/>
      <c r="X23" s="71"/>
      <c r="Y23" s="69"/>
      <c r="Z23" s="69"/>
      <c r="AA23" s="69"/>
      <c r="AB23" s="69"/>
      <c r="AC23" s="69"/>
      <c r="AD23" s="103"/>
      <c r="AE23" s="104"/>
      <c r="AF23" s="104"/>
      <c r="AG23" s="104"/>
      <c r="AH23" s="104"/>
      <c r="AI23" s="10"/>
      <c r="AJ23" s="10"/>
      <c r="AK23" s="27"/>
      <c r="AL23" s="10"/>
      <c r="AM23" s="10"/>
      <c r="AN23" s="10"/>
      <c r="AO23" s="10"/>
      <c r="AP23" s="60"/>
    </row>
    <row r="24" spans="2:42" ht="20.100000000000001" customHeight="1">
      <c r="B24" s="149" t="s">
        <v>389</v>
      </c>
      <c r="C24" s="134">
        <v>4.2126670540383495</v>
      </c>
      <c r="D24" s="133" t="s">
        <v>386</v>
      </c>
      <c r="E24" s="207">
        <v>226.66666666666666</v>
      </c>
      <c r="H24" s="64"/>
      <c r="J24" s="69"/>
      <c r="K24" s="69"/>
      <c r="L24" s="69"/>
      <c r="M24" s="69"/>
      <c r="N24" s="69"/>
      <c r="O24" s="108"/>
      <c r="P24" s="108"/>
      <c r="Q24" s="108"/>
      <c r="R24" s="69"/>
      <c r="S24" s="69"/>
      <c r="T24" s="69"/>
      <c r="U24" s="69"/>
      <c r="V24" s="69"/>
      <c r="W24" s="69"/>
      <c r="X24" s="71"/>
      <c r="Y24" s="69"/>
      <c r="Z24" s="69"/>
      <c r="AA24" s="69"/>
      <c r="AB24" s="69"/>
      <c r="AC24" s="69"/>
      <c r="AD24" s="103"/>
      <c r="AE24" s="104"/>
      <c r="AF24" s="104"/>
      <c r="AG24" s="104"/>
      <c r="AH24" s="104"/>
      <c r="AI24" s="10"/>
      <c r="AJ24" s="10"/>
      <c r="AK24" s="27"/>
      <c r="AL24" s="10"/>
      <c r="AM24" s="10"/>
      <c r="AN24" s="10"/>
      <c r="AO24" s="10"/>
      <c r="AP24" s="60"/>
    </row>
    <row r="25" spans="2:42" ht="20.100000000000001" customHeight="1">
      <c r="B25" s="149" t="s">
        <v>388</v>
      </c>
      <c r="C25" s="134">
        <v>4.677513073794306</v>
      </c>
      <c r="D25" s="133" t="s">
        <v>384</v>
      </c>
      <c r="E25" s="207">
        <v>203.66666666666666</v>
      </c>
      <c r="H25" s="64"/>
      <c r="J25" s="69"/>
      <c r="K25" s="69"/>
      <c r="L25" s="69"/>
      <c r="M25" s="69"/>
      <c r="N25" s="69"/>
      <c r="O25" s="108"/>
      <c r="P25" s="108"/>
      <c r="Q25" s="108"/>
      <c r="R25" s="69"/>
      <c r="S25" s="69"/>
      <c r="T25" s="69"/>
      <c r="U25" s="69"/>
      <c r="V25" s="69"/>
      <c r="W25" s="69"/>
      <c r="X25" s="71"/>
      <c r="Y25" s="69"/>
      <c r="Z25" s="69"/>
      <c r="AA25" s="69"/>
      <c r="AB25" s="69"/>
      <c r="AC25" s="69"/>
      <c r="AD25" s="103"/>
      <c r="AE25" s="104"/>
      <c r="AF25" s="104"/>
      <c r="AG25" s="104"/>
      <c r="AH25" s="104"/>
      <c r="AI25" s="10"/>
      <c r="AJ25" s="10"/>
      <c r="AK25" s="27"/>
      <c r="AL25" s="10"/>
      <c r="AM25" s="10"/>
      <c r="AN25" s="10"/>
      <c r="AO25" s="10"/>
      <c r="AP25" s="60"/>
    </row>
    <row r="26" spans="2:42" ht="20.100000000000001" customHeight="1">
      <c r="B26" s="149" t="s">
        <v>386</v>
      </c>
      <c r="C26" s="134">
        <v>4.8808832074375363</v>
      </c>
      <c r="D26" s="133" t="s">
        <v>385</v>
      </c>
      <c r="E26" s="207">
        <v>196.33333333333334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71"/>
      <c r="Y26" s="69"/>
      <c r="Z26" s="69"/>
      <c r="AA26" s="69"/>
      <c r="AB26" s="69"/>
      <c r="AC26" s="69"/>
      <c r="AD26" s="103"/>
      <c r="AE26" s="104"/>
      <c r="AF26" s="104"/>
      <c r="AG26" s="104"/>
      <c r="AH26" s="104"/>
      <c r="AI26" s="10"/>
      <c r="AJ26" s="10"/>
      <c r="AK26" s="27"/>
      <c r="AL26" s="10"/>
      <c r="AM26" s="10"/>
      <c r="AN26" s="10"/>
      <c r="AO26" s="10"/>
      <c r="AP26" s="60"/>
    </row>
    <row r="27" spans="2:42" ht="20.100000000000001" customHeight="1">
      <c r="B27" s="149" t="s">
        <v>387</v>
      </c>
      <c r="C27" s="134">
        <v>4.8808832074375363</v>
      </c>
      <c r="D27" s="133" t="s">
        <v>387</v>
      </c>
      <c r="E27" s="207">
        <v>175</v>
      </c>
      <c r="F27" s="80"/>
      <c r="G27" s="80"/>
      <c r="H27" s="80"/>
      <c r="I27" s="80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71"/>
      <c r="Y27" s="69"/>
      <c r="Z27" s="69"/>
      <c r="AA27" s="69"/>
      <c r="AB27" s="69"/>
      <c r="AC27" s="69"/>
      <c r="AD27" s="103"/>
      <c r="AE27" s="104"/>
      <c r="AF27" s="104"/>
      <c r="AG27" s="104"/>
      <c r="AH27" s="104"/>
      <c r="AI27" s="10"/>
      <c r="AJ27" s="10"/>
      <c r="AK27" s="27"/>
      <c r="AL27" s="10"/>
      <c r="AM27" s="10"/>
      <c r="AN27" s="10"/>
      <c r="AO27" s="10"/>
      <c r="AP27" s="60"/>
    </row>
    <row r="28" spans="2:42" ht="20.100000000000001" customHeight="1">
      <c r="B28" s="149" t="s">
        <v>385</v>
      </c>
      <c r="C28" s="134">
        <v>5.2295177222545028</v>
      </c>
      <c r="D28" s="133" t="s">
        <v>388</v>
      </c>
      <c r="E28" s="207">
        <v>168.66666666666666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103"/>
      <c r="AE28" s="104"/>
      <c r="AF28" s="104"/>
      <c r="AG28" s="104"/>
      <c r="AH28" s="104"/>
      <c r="AI28" s="10"/>
      <c r="AJ28" s="10"/>
      <c r="AK28" s="27"/>
      <c r="AL28" s="10"/>
      <c r="AM28" s="10"/>
      <c r="AN28" s="10"/>
      <c r="AO28" s="10"/>
      <c r="AP28" s="60"/>
    </row>
    <row r="29" spans="2:42" ht="20.100000000000001" customHeight="1">
      <c r="B29" s="149" t="s">
        <v>384</v>
      </c>
      <c r="C29" s="134">
        <v>5.6362579895409644</v>
      </c>
      <c r="D29" s="133" t="s">
        <v>389</v>
      </c>
      <c r="E29" s="207">
        <v>156</v>
      </c>
      <c r="J29" s="69"/>
      <c r="K29" s="69"/>
      <c r="L29" s="69"/>
      <c r="M29" s="69"/>
      <c r="N29" s="69"/>
      <c r="O29" s="69"/>
      <c r="P29" s="69"/>
      <c r="Q29" s="69"/>
      <c r="R29" s="69"/>
      <c r="S29" s="103"/>
      <c r="T29" s="104"/>
      <c r="U29" s="109"/>
      <c r="V29" s="109"/>
      <c r="W29" s="109"/>
      <c r="X29" s="17"/>
      <c r="Y29" s="69"/>
      <c r="Z29" s="69"/>
      <c r="AA29" s="69"/>
      <c r="AB29" s="69"/>
      <c r="AC29" s="69"/>
      <c r="AD29" s="103"/>
      <c r="AE29" s="104"/>
      <c r="AF29" s="104"/>
      <c r="AG29" s="104"/>
      <c r="AH29" s="104"/>
      <c r="AI29" s="10"/>
      <c r="AJ29" s="10"/>
      <c r="AK29" s="27"/>
      <c r="AL29" s="10"/>
      <c r="AM29" s="10"/>
      <c r="AN29" s="10"/>
      <c r="AO29" s="10"/>
      <c r="AP29" s="60"/>
    </row>
    <row r="30" spans="2:42" ht="20.100000000000001" customHeight="1">
      <c r="B30" s="149" t="s">
        <v>383</v>
      </c>
      <c r="C30" s="134">
        <v>8.2800697269029637</v>
      </c>
      <c r="D30" s="133" t="s">
        <v>391</v>
      </c>
      <c r="E30" s="207">
        <v>154.66666666666666</v>
      </c>
      <c r="J30" s="69"/>
      <c r="K30" s="69"/>
      <c r="L30" s="69"/>
      <c r="M30" s="69"/>
      <c r="N30" s="69"/>
      <c r="O30" s="69"/>
      <c r="P30" s="69"/>
      <c r="Q30" s="69"/>
      <c r="R30" s="69"/>
      <c r="S30" s="103"/>
      <c r="T30" s="104"/>
      <c r="U30" s="109"/>
      <c r="V30" s="109"/>
      <c r="W30" s="109"/>
      <c r="X30" s="17"/>
      <c r="Y30" s="69"/>
      <c r="Z30" s="69"/>
      <c r="AA30" s="69"/>
      <c r="AB30" s="69"/>
      <c r="AC30" s="69"/>
      <c r="AD30" s="103"/>
      <c r="AE30" s="104"/>
      <c r="AF30" s="104"/>
      <c r="AG30" s="104"/>
      <c r="AH30" s="104"/>
      <c r="AI30" s="10"/>
      <c r="AJ30" s="10"/>
      <c r="AK30" s="27"/>
      <c r="AL30" s="10"/>
      <c r="AM30" s="10"/>
      <c r="AN30" s="10"/>
      <c r="AO30" s="10"/>
      <c r="AP30" s="60"/>
    </row>
    <row r="31" spans="2:42" ht="20.100000000000001" customHeight="1">
      <c r="B31" s="149" t="s">
        <v>382</v>
      </c>
      <c r="C31" s="134">
        <v>9.0644973852411397</v>
      </c>
      <c r="D31" s="133" t="s">
        <v>390</v>
      </c>
      <c r="E31" s="207">
        <v>150.66666666666666</v>
      </c>
      <c r="J31" s="69"/>
      <c r="K31" s="69"/>
      <c r="L31" s="69"/>
      <c r="M31" s="69"/>
      <c r="N31" s="69"/>
      <c r="O31" s="69"/>
      <c r="P31" s="69"/>
      <c r="Q31" s="69"/>
      <c r="R31" s="69"/>
      <c r="S31" s="103"/>
      <c r="T31" s="104"/>
      <c r="U31" s="109"/>
      <c r="V31" s="109"/>
      <c r="W31" s="109"/>
      <c r="X31" s="17"/>
      <c r="Y31" s="69"/>
      <c r="Z31" s="69"/>
      <c r="AA31" s="69"/>
      <c r="AB31" s="69"/>
      <c r="AC31" s="69"/>
      <c r="AD31" s="103"/>
      <c r="AE31" s="104"/>
      <c r="AF31" s="104"/>
      <c r="AG31" s="104"/>
      <c r="AH31" s="104"/>
      <c r="AI31" s="10"/>
      <c r="AJ31" s="10"/>
      <c r="AK31" s="27"/>
      <c r="AL31" s="10"/>
      <c r="AM31" s="10"/>
      <c r="AN31" s="10"/>
      <c r="AO31" s="10"/>
      <c r="AP31" s="60"/>
    </row>
    <row r="32" spans="2:42" ht="20.100000000000001" customHeight="1">
      <c r="B32" s="139"/>
      <c r="C32" s="139"/>
      <c r="D32" s="139"/>
      <c r="E32" s="139"/>
      <c r="J32" s="69"/>
      <c r="K32" s="69"/>
      <c r="L32" s="69"/>
      <c r="M32" s="69"/>
      <c r="N32" s="69"/>
      <c r="O32" s="69"/>
      <c r="P32" s="69"/>
      <c r="Q32" s="69"/>
      <c r="R32" s="69"/>
      <c r="S32" s="103"/>
      <c r="T32" s="104"/>
      <c r="U32" s="109"/>
      <c r="V32" s="109"/>
      <c r="W32" s="109"/>
      <c r="X32" s="17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P32" s="67"/>
    </row>
    <row r="33" spans="2:34" ht="20.100000000000001" customHeight="1">
      <c r="B33" s="69"/>
      <c r="C33" s="69"/>
      <c r="J33" s="69"/>
      <c r="K33" s="69"/>
      <c r="L33" s="69"/>
      <c r="M33" s="69"/>
      <c r="N33" s="69"/>
      <c r="O33" s="69"/>
      <c r="P33" s="69"/>
      <c r="Q33" s="69"/>
      <c r="R33" s="69"/>
      <c r="S33" s="103"/>
      <c r="T33" s="104"/>
      <c r="U33" s="109"/>
      <c r="V33" s="109"/>
      <c r="W33" s="109"/>
      <c r="X33" s="17"/>
      <c r="Y33" s="69"/>
      <c r="Z33" s="69"/>
      <c r="AA33" s="69"/>
      <c r="AB33" s="69"/>
      <c r="AC33" s="69"/>
      <c r="AD33" s="69"/>
      <c r="AE33" s="69"/>
      <c r="AF33" s="69"/>
      <c r="AG33" s="69"/>
      <c r="AH33" s="69"/>
    </row>
    <row r="34" spans="2:34" ht="20.100000000000001" customHeight="1">
      <c r="B34" s="69"/>
      <c r="C34" s="69"/>
      <c r="J34" s="69"/>
      <c r="K34" s="69"/>
      <c r="L34" s="69"/>
      <c r="M34" s="69"/>
      <c r="N34" s="69"/>
      <c r="O34" s="69"/>
      <c r="P34" s="69"/>
      <c r="Q34" s="69"/>
      <c r="R34" s="69"/>
      <c r="S34" s="103"/>
      <c r="T34" s="104"/>
      <c r="U34" s="109"/>
      <c r="V34" s="109"/>
      <c r="W34" s="109"/>
      <c r="X34" s="17"/>
      <c r="Y34" s="69"/>
      <c r="Z34" s="69"/>
      <c r="AA34" s="69"/>
      <c r="AB34" s="69"/>
      <c r="AC34" s="69"/>
      <c r="AD34" s="69"/>
      <c r="AE34" s="69"/>
      <c r="AF34" s="69"/>
      <c r="AG34" s="69"/>
      <c r="AH34" s="69"/>
    </row>
    <row r="35" spans="2:34" ht="20.100000000000001" customHeight="1">
      <c r="B35" s="69"/>
      <c r="C35" s="69"/>
      <c r="J35" s="69"/>
      <c r="K35" s="69"/>
      <c r="L35" s="69"/>
      <c r="M35" s="69"/>
      <c r="N35" s="69"/>
      <c r="O35" s="69"/>
      <c r="P35" s="69"/>
      <c r="Q35" s="69"/>
      <c r="R35" s="69"/>
      <c r="S35" s="103"/>
      <c r="T35" s="104"/>
      <c r="U35" s="109"/>
      <c r="V35" s="109"/>
      <c r="W35" s="109"/>
      <c r="X35" s="17"/>
      <c r="Y35" s="69"/>
      <c r="Z35" s="69"/>
      <c r="AA35" s="69"/>
      <c r="AB35" s="69"/>
      <c r="AC35" s="69"/>
      <c r="AD35" s="69"/>
      <c r="AE35" s="69"/>
      <c r="AF35" s="69"/>
      <c r="AG35" s="69"/>
      <c r="AH35" s="69"/>
    </row>
    <row r="36" spans="2:34" ht="20.100000000000001" customHeight="1">
      <c r="B36" s="70"/>
      <c r="C36" s="70"/>
      <c r="D36" s="85"/>
      <c r="E36" s="70"/>
      <c r="F36" s="72"/>
      <c r="G36" s="70"/>
      <c r="H36" s="72"/>
      <c r="I36" s="70"/>
      <c r="J36" s="69"/>
      <c r="K36" s="69"/>
      <c r="L36" s="69"/>
      <c r="M36" s="69"/>
      <c r="N36" s="69"/>
      <c r="O36" s="69"/>
      <c r="P36" s="69"/>
      <c r="Q36" s="69"/>
      <c r="R36" s="69"/>
      <c r="S36" s="103"/>
      <c r="T36" s="104"/>
      <c r="U36" s="109"/>
      <c r="V36" s="109"/>
      <c r="W36" s="109"/>
      <c r="X36" s="17"/>
      <c r="Y36" s="69"/>
      <c r="Z36" s="69"/>
      <c r="AA36" s="69"/>
      <c r="AB36" s="69"/>
      <c r="AC36" s="69"/>
      <c r="AD36" s="69"/>
      <c r="AE36" s="69"/>
      <c r="AF36" s="69"/>
      <c r="AG36" s="69"/>
      <c r="AH36" s="69"/>
    </row>
    <row r="37" spans="2:34" ht="20.25" customHeight="1">
      <c r="C37" s="69"/>
      <c r="D37" s="74"/>
      <c r="E37" s="69"/>
      <c r="F37" s="71"/>
      <c r="G37" s="69"/>
      <c r="H37" s="71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103"/>
      <c r="T37" s="104"/>
      <c r="U37" s="109"/>
      <c r="V37" s="109"/>
      <c r="W37" s="109"/>
      <c r="X37" s="17"/>
      <c r="Y37" s="69"/>
      <c r="Z37" s="69"/>
      <c r="AA37" s="69"/>
      <c r="AB37" s="69"/>
      <c r="AC37" s="69"/>
      <c r="AD37" s="69"/>
      <c r="AE37" s="69"/>
      <c r="AF37" s="69"/>
      <c r="AG37" s="69"/>
      <c r="AH37" s="69"/>
    </row>
    <row r="38" spans="2:34" ht="40.5" customHeight="1">
      <c r="B38" s="110" t="s">
        <v>322</v>
      </c>
      <c r="C38" s="69"/>
      <c r="D38" s="74"/>
      <c r="E38" s="69"/>
      <c r="F38" s="71"/>
      <c r="G38" s="69"/>
      <c r="H38" s="71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103"/>
      <c r="T38" s="104"/>
      <c r="U38" s="109"/>
      <c r="V38" s="109"/>
      <c r="W38" s="109"/>
      <c r="X38" s="17"/>
      <c r="Y38" s="69"/>
      <c r="Z38" s="69"/>
      <c r="AA38" s="69"/>
      <c r="AB38" s="69"/>
      <c r="AC38" s="69"/>
      <c r="AD38" s="69"/>
      <c r="AE38" s="69"/>
      <c r="AF38" s="69"/>
      <c r="AG38" s="69"/>
      <c r="AH38" s="69"/>
    </row>
    <row r="39" spans="2:34" ht="20.100000000000001" customHeight="1">
      <c r="B39" s="111" t="s">
        <v>61</v>
      </c>
      <c r="C39" s="69"/>
      <c r="D39" s="74"/>
      <c r="E39" s="69"/>
      <c r="F39" s="71"/>
      <c r="G39" s="69"/>
      <c r="H39" s="71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</row>
    <row r="40" spans="2:34" ht="20.100000000000001" customHeight="1">
      <c r="C40" s="69"/>
      <c r="D40" s="74"/>
      <c r="E40" s="69"/>
      <c r="F40" s="71"/>
      <c r="G40" s="69"/>
      <c r="H40" s="71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</row>
    <row r="41" spans="2:34" ht="20.100000000000001" customHeight="1">
      <c r="C41" s="69"/>
      <c r="D41" s="74"/>
      <c r="E41" s="69"/>
      <c r="F41" s="71"/>
      <c r="G41" s="69"/>
      <c r="H41" s="71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</row>
    <row r="42" spans="2:34" ht="20.100000000000001" customHeight="1">
      <c r="B42" s="69"/>
      <c r="C42" s="69"/>
      <c r="D42" s="74"/>
      <c r="E42" s="69"/>
      <c r="F42" s="71"/>
      <c r="G42" s="69"/>
      <c r="H42" s="71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</row>
    <row r="43" spans="2:34" ht="20.100000000000001" customHeight="1">
      <c r="B43" s="69"/>
      <c r="C43" s="69"/>
      <c r="D43" s="74"/>
      <c r="E43" s="69"/>
      <c r="F43" s="71"/>
      <c r="G43" s="69"/>
      <c r="H43" s="71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2:34" ht="20.100000000000001" customHeight="1">
      <c r="B44" s="69"/>
      <c r="C44" s="69"/>
      <c r="D44" s="74"/>
      <c r="E44" s="69"/>
      <c r="F44" s="71"/>
      <c r="G44" s="69"/>
      <c r="H44" s="71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</row>
    <row r="45" spans="2:34" ht="20.100000000000001" customHeight="1">
      <c r="B45" s="69"/>
      <c r="C45" s="69"/>
      <c r="D45" s="74"/>
      <c r="E45" s="69"/>
      <c r="F45" s="71"/>
      <c r="G45" s="69"/>
      <c r="H45" s="71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2:34" ht="20.100000000000001" customHeight="1">
      <c r="B46" s="107"/>
      <c r="C46" s="107"/>
      <c r="D46" s="75"/>
      <c r="E46" s="107"/>
      <c r="F46" s="71"/>
      <c r="G46" s="69"/>
      <c r="H46" s="71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2:34" ht="20.100000000000001" customHeight="1">
      <c r="B47" s="69"/>
      <c r="C47" s="69"/>
      <c r="D47" s="74"/>
      <c r="E47" s="69"/>
      <c r="F47" s="71"/>
      <c r="G47" s="69"/>
      <c r="H47" s="71"/>
      <c r="I47" s="69"/>
    </row>
    <row r="48" spans="2:34" ht="20.100000000000001" customHeight="1">
      <c r="B48" s="88"/>
      <c r="C48" s="88"/>
      <c r="D48" s="77"/>
      <c r="E48" s="88"/>
    </row>
  </sheetData>
  <sortState ref="B22:C31">
    <sortCondition ref="C22"/>
  </sortState>
  <mergeCells count="3">
    <mergeCell ref="O18:Q18"/>
    <mergeCell ref="O20:Q20"/>
    <mergeCell ref="O23:Q23"/>
  </mergeCells>
  <hyperlinks>
    <hyperlink ref="B39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J1" sqref="J1"/>
    </sheetView>
  </sheetViews>
  <sheetFormatPr defaultRowHeight="15"/>
  <cols>
    <col min="1" max="1" width="47" style="100" customWidth="1"/>
    <col min="2" max="4" width="14.140625" customWidth="1"/>
    <col min="5" max="5" width="14.140625" style="114" customWidth="1"/>
    <col min="6" max="6" width="8.28515625" style="115" customWidth="1"/>
    <col min="7" max="7" width="9.42578125" style="115" customWidth="1"/>
    <col min="8" max="8" width="24" style="115" customWidth="1"/>
    <col min="9" max="9" width="7" style="115" bestFit="1" customWidth="1"/>
    <col min="10" max="10" width="6.5703125" style="122" bestFit="1" customWidth="1"/>
    <col min="11" max="11" width="9.140625" customWidth="1"/>
  </cols>
  <sheetData>
    <row r="1" spans="1:8">
      <c r="A1" s="121" t="s">
        <v>0</v>
      </c>
      <c r="B1" s="65"/>
      <c r="C1" s="65"/>
      <c r="D1" s="65"/>
      <c r="E1" s="66"/>
      <c r="F1" s="112"/>
      <c r="G1" s="112"/>
    </row>
    <row r="2" spans="1:8">
      <c r="A2" s="32" t="s">
        <v>1</v>
      </c>
      <c r="B2" s="1"/>
      <c r="C2" s="1"/>
      <c r="D2" s="1"/>
      <c r="E2" s="33"/>
      <c r="F2" s="21"/>
      <c r="G2" s="21"/>
    </row>
    <row r="4" spans="1:8" customFormat="1" ht="43.5" customHeight="1">
      <c r="A4" s="208" t="s">
        <v>380</v>
      </c>
      <c r="B4" s="183" t="s">
        <v>27</v>
      </c>
      <c r="C4" s="183" t="s">
        <v>28</v>
      </c>
      <c r="D4" s="183" t="s">
        <v>29</v>
      </c>
      <c r="E4" s="183" t="s">
        <v>30</v>
      </c>
      <c r="F4" s="183" t="s">
        <v>8</v>
      </c>
      <c r="G4" s="183" t="s">
        <v>9</v>
      </c>
      <c r="H4" s="209" t="s">
        <v>394</v>
      </c>
    </row>
    <row r="5" spans="1:8" customFormat="1">
      <c r="A5" s="205" t="s">
        <v>395</v>
      </c>
      <c r="B5" s="198">
        <v>85</v>
      </c>
      <c r="C5" s="198">
        <v>88</v>
      </c>
      <c r="D5" s="198">
        <v>67</v>
      </c>
      <c r="E5" s="198"/>
      <c r="F5" s="190">
        <f t="shared" ref="F5:F36" si="0">SUM(B5:E5)</f>
        <v>240</v>
      </c>
      <c r="G5" s="190">
        <f t="shared" ref="G5:G36" si="1">AVERAGE(B5:E5)</f>
        <v>80</v>
      </c>
      <c r="H5" s="210">
        <f t="shared" ref="H5:H36" si="2">(F5/$F$37)*100</f>
        <v>2.1633315305570577</v>
      </c>
    </row>
    <row r="6" spans="1:8" customFormat="1">
      <c r="A6" s="205" t="s">
        <v>386</v>
      </c>
      <c r="B6" s="198">
        <v>230</v>
      </c>
      <c r="C6" s="198">
        <v>282</v>
      </c>
      <c r="D6" s="198">
        <v>168</v>
      </c>
      <c r="E6" s="198"/>
      <c r="F6" s="190">
        <f t="shared" si="0"/>
        <v>680</v>
      </c>
      <c r="G6" s="190">
        <f t="shared" si="1"/>
        <v>226.66666666666666</v>
      </c>
      <c r="H6" s="210">
        <f t="shared" si="2"/>
        <v>6.1294393365783311</v>
      </c>
    </row>
    <row r="7" spans="1:8" customFormat="1">
      <c r="A7" s="205" t="s">
        <v>390</v>
      </c>
      <c r="B7" s="198">
        <v>156</v>
      </c>
      <c r="C7" s="198">
        <v>157</v>
      </c>
      <c r="D7" s="198">
        <v>139</v>
      </c>
      <c r="E7" s="198"/>
      <c r="F7" s="190">
        <f t="shared" si="0"/>
        <v>452</v>
      </c>
      <c r="G7" s="190">
        <f t="shared" si="1"/>
        <v>150.66666666666666</v>
      </c>
      <c r="H7" s="210">
        <f t="shared" si="2"/>
        <v>4.0742743825491257</v>
      </c>
    </row>
    <row r="8" spans="1:8" customFormat="1">
      <c r="A8" s="205" t="s">
        <v>396</v>
      </c>
      <c r="B8" s="198">
        <v>128</v>
      </c>
      <c r="C8" s="198">
        <v>108</v>
      </c>
      <c r="D8" s="198">
        <v>115</v>
      </c>
      <c r="E8" s="198"/>
      <c r="F8" s="190">
        <f t="shared" si="0"/>
        <v>351</v>
      </c>
      <c r="G8" s="190">
        <f t="shared" si="1"/>
        <v>117</v>
      </c>
      <c r="H8" s="210">
        <f t="shared" si="2"/>
        <v>3.1638723634396975</v>
      </c>
    </row>
    <row r="9" spans="1:8" customFormat="1">
      <c r="A9" s="205" t="s">
        <v>397</v>
      </c>
      <c r="B9" s="198">
        <v>115</v>
      </c>
      <c r="C9" s="198">
        <v>96</v>
      </c>
      <c r="D9" s="198">
        <v>90</v>
      </c>
      <c r="E9" s="198"/>
      <c r="F9" s="190">
        <f t="shared" si="0"/>
        <v>301</v>
      </c>
      <c r="G9" s="190">
        <f t="shared" si="1"/>
        <v>100.33333333333333</v>
      </c>
      <c r="H9" s="210">
        <f t="shared" si="2"/>
        <v>2.7131782945736433</v>
      </c>
    </row>
    <row r="10" spans="1:8" customFormat="1">
      <c r="A10" s="205" t="s">
        <v>398</v>
      </c>
      <c r="B10" s="198">
        <v>98</v>
      </c>
      <c r="C10" s="198">
        <v>93</v>
      </c>
      <c r="D10" s="198">
        <v>92</v>
      </c>
      <c r="E10" s="198"/>
      <c r="F10" s="190">
        <f t="shared" si="0"/>
        <v>283</v>
      </c>
      <c r="G10" s="190">
        <f t="shared" si="1"/>
        <v>94.333333333333329</v>
      </c>
      <c r="H10" s="210">
        <f t="shared" si="2"/>
        <v>2.5509284297818642</v>
      </c>
    </row>
    <row r="11" spans="1:8" customFormat="1">
      <c r="A11" s="205" t="s">
        <v>399</v>
      </c>
      <c r="B11" s="198">
        <v>22</v>
      </c>
      <c r="C11" s="198">
        <v>20</v>
      </c>
      <c r="D11" s="198">
        <v>10</v>
      </c>
      <c r="E11" s="198"/>
      <c r="F11" s="190">
        <f t="shared" si="0"/>
        <v>52</v>
      </c>
      <c r="G11" s="190">
        <f t="shared" si="1"/>
        <v>17.333333333333332</v>
      </c>
      <c r="H11" s="210">
        <f t="shared" si="2"/>
        <v>0.46872183162069592</v>
      </c>
    </row>
    <row r="12" spans="1:8" customFormat="1">
      <c r="A12" s="205" t="s">
        <v>400</v>
      </c>
      <c r="B12" s="198">
        <v>33</v>
      </c>
      <c r="C12" s="198">
        <v>30</v>
      </c>
      <c r="D12" s="198">
        <v>22</v>
      </c>
      <c r="E12" s="198"/>
      <c r="F12" s="190">
        <f t="shared" si="0"/>
        <v>85</v>
      </c>
      <c r="G12" s="190">
        <f t="shared" si="1"/>
        <v>28.333333333333332</v>
      </c>
      <c r="H12" s="210">
        <f t="shared" si="2"/>
        <v>0.76617991707229138</v>
      </c>
    </row>
    <row r="13" spans="1:8" customFormat="1">
      <c r="A13" s="205" t="s">
        <v>401</v>
      </c>
      <c r="B13" s="198">
        <v>68</v>
      </c>
      <c r="C13" s="198">
        <v>47</v>
      </c>
      <c r="D13" s="198">
        <v>69</v>
      </c>
      <c r="E13" s="198"/>
      <c r="F13" s="190">
        <f t="shared" si="0"/>
        <v>184</v>
      </c>
      <c r="G13" s="190">
        <f t="shared" si="1"/>
        <v>61.333333333333336</v>
      </c>
      <c r="H13" s="210">
        <f t="shared" si="2"/>
        <v>1.6585541734270779</v>
      </c>
    </row>
    <row r="14" spans="1:8" customFormat="1">
      <c r="A14" s="205" t="s">
        <v>402</v>
      </c>
      <c r="B14" s="198">
        <v>51</v>
      </c>
      <c r="C14" s="198">
        <v>37</v>
      </c>
      <c r="D14" s="198">
        <v>54</v>
      </c>
      <c r="E14" s="198"/>
      <c r="F14" s="190">
        <f t="shared" si="0"/>
        <v>142</v>
      </c>
      <c r="G14" s="190">
        <f t="shared" si="1"/>
        <v>47.333333333333336</v>
      </c>
      <c r="H14" s="210">
        <f t="shared" si="2"/>
        <v>1.2799711555795925</v>
      </c>
    </row>
    <row r="15" spans="1:8" customFormat="1">
      <c r="A15" s="205" t="s">
        <v>384</v>
      </c>
      <c r="B15" s="198">
        <v>193</v>
      </c>
      <c r="C15" s="198">
        <v>224</v>
      </c>
      <c r="D15" s="198">
        <v>194</v>
      </c>
      <c r="E15" s="198"/>
      <c r="F15" s="190">
        <f t="shared" si="0"/>
        <v>611</v>
      </c>
      <c r="G15" s="190">
        <f t="shared" si="1"/>
        <v>203.66666666666666</v>
      </c>
      <c r="H15" s="210">
        <f t="shared" si="2"/>
        <v>5.5074815215431761</v>
      </c>
    </row>
    <row r="16" spans="1:8" customFormat="1">
      <c r="A16" s="205" t="s">
        <v>403</v>
      </c>
      <c r="B16" s="198">
        <v>71</v>
      </c>
      <c r="C16" s="198">
        <v>89</v>
      </c>
      <c r="D16" s="198">
        <v>73</v>
      </c>
      <c r="E16" s="198"/>
      <c r="F16" s="190">
        <f t="shared" si="0"/>
        <v>233</v>
      </c>
      <c r="G16" s="190">
        <f t="shared" si="1"/>
        <v>77.666666666666671</v>
      </c>
      <c r="H16" s="210">
        <f t="shared" si="2"/>
        <v>2.1002343609158101</v>
      </c>
    </row>
    <row r="17" spans="1:9" customFormat="1">
      <c r="A17" s="205" t="s">
        <v>389</v>
      </c>
      <c r="B17" s="198">
        <v>179</v>
      </c>
      <c r="C17" s="198">
        <v>144</v>
      </c>
      <c r="D17" s="198">
        <v>145</v>
      </c>
      <c r="E17" s="198"/>
      <c r="F17" s="190">
        <f t="shared" si="0"/>
        <v>468</v>
      </c>
      <c r="G17" s="190">
        <f t="shared" si="1"/>
        <v>156</v>
      </c>
      <c r="H17" s="210">
        <f t="shared" si="2"/>
        <v>4.2184964845862627</v>
      </c>
    </row>
    <row r="18" spans="1:9" customFormat="1">
      <c r="A18" s="205" t="s">
        <v>404</v>
      </c>
      <c r="B18" s="198">
        <v>76</v>
      </c>
      <c r="C18" s="198">
        <v>45</v>
      </c>
      <c r="D18" s="198">
        <v>37</v>
      </c>
      <c r="E18" s="198"/>
      <c r="F18" s="190">
        <f t="shared" si="0"/>
        <v>158</v>
      </c>
      <c r="G18" s="190">
        <f t="shared" si="1"/>
        <v>52.666666666666664</v>
      </c>
      <c r="H18" s="210">
        <f t="shared" si="2"/>
        <v>1.4241932576167298</v>
      </c>
    </row>
    <row r="19" spans="1:9" customFormat="1">
      <c r="A19" s="205" t="s">
        <v>405</v>
      </c>
      <c r="B19" s="198">
        <v>118</v>
      </c>
      <c r="C19" s="198">
        <v>103</v>
      </c>
      <c r="D19" s="198">
        <v>92</v>
      </c>
      <c r="E19" s="198"/>
      <c r="F19" s="190">
        <f t="shared" si="0"/>
        <v>313</v>
      </c>
      <c r="G19" s="190">
        <f t="shared" si="1"/>
        <v>104.33333333333333</v>
      </c>
      <c r="H19" s="210">
        <f t="shared" si="2"/>
        <v>2.8213448711014966</v>
      </c>
      <c r="I19" s="73"/>
    </row>
    <row r="20" spans="1:9" customFormat="1">
      <c r="A20" s="205" t="s">
        <v>382</v>
      </c>
      <c r="B20" s="198">
        <v>213</v>
      </c>
      <c r="C20" s="198">
        <v>192</v>
      </c>
      <c r="D20" s="198">
        <v>312</v>
      </c>
      <c r="E20" s="198"/>
      <c r="F20" s="190">
        <f t="shared" si="0"/>
        <v>717</v>
      </c>
      <c r="G20" s="190">
        <f t="shared" si="1"/>
        <v>239</v>
      </c>
      <c r="H20" s="210">
        <f t="shared" si="2"/>
        <v>6.4629529475392102</v>
      </c>
      <c r="I20" s="73"/>
    </row>
    <row r="21" spans="1:9" customFormat="1">
      <c r="A21" s="205" t="s">
        <v>406</v>
      </c>
      <c r="B21" s="198">
        <v>81</v>
      </c>
      <c r="C21" s="198">
        <v>86</v>
      </c>
      <c r="D21" s="198">
        <v>71</v>
      </c>
      <c r="E21" s="198"/>
      <c r="F21" s="190">
        <f t="shared" si="0"/>
        <v>238</v>
      </c>
      <c r="G21" s="190">
        <f t="shared" si="1"/>
        <v>79.333333333333329</v>
      </c>
      <c r="H21" s="210">
        <f t="shared" si="2"/>
        <v>2.1453037678024161</v>
      </c>
      <c r="I21" s="73"/>
    </row>
    <row r="22" spans="1:9" customFormat="1">
      <c r="A22" s="205" t="s">
        <v>388</v>
      </c>
      <c r="B22" s="198">
        <v>168</v>
      </c>
      <c r="C22" s="198">
        <v>177</v>
      </c>
      <c r="D22" s="198">
        <v>161</v>
      </c>
      <c r="E22" s="198"/>
      <c r="F22" s="190">
        <f t="shared" si="0"/>
        <v>506</v>
      </c>
      <c r="G22" s="190">
        <f t="shared" si="1"/>
        <v>168.66666666666666</v>
      </c>
      <c r="H22" s="210">
        <f t="shared" si="2"/>
        <v>4.5610239769244636</v>
      </c>
      <c r="I22" s="73"/>
    </row>
    <row r="23" spans="1:9" customFormat="1">
      <c r="A23" s="205" t="s">
        <v>407</v>
      </c>
      <c r="B23" s="198">
        <v>51</v>
      </c>
      <c r="C23" s="198">
        <v>63</v>
      </c>
      <c r="D23" s="198">
        <v>33</v>
      </c>
      <c r="E23" s="198"/>
      <c r="F23" s="190">
        <f t="shared" si="0"/>
        <v>147</v>
      </c>
      <c r="G23" s="190">
        <f t="shared" si="1"/>
        <v>49</v>
      </c>
      <c r="H23" s="210">
        <f t="shared" si="2"/>
        <v>1.3250405624661981</v>
      </c>
      <c r="I23" s="73"/>
    </row>
    <row r="24" spans="1:9" customFormat="1">
      <c r="A24" s="205" t="s">
        <v>387</v>
      </c>
      <c r="B24" s="198">
        <v>192</v>
      </c>
      <c r="C24" s="198">
        <v>165</v>
      </c>
      <c r="D24" s="198">
        <v>168</v>
      </c>
      <c r="E24" s="198"/>
      <c r="F24" s="190">
        <f t="shared" si="0"/>
        <v>525</v>
      </c>
      <c r="G24" s="190">
        <f t="shared" si="1"/>
        <v>175</v>
      </c>
      <c r="H24" s="210">
        <f t="shared" si="2"/>
        <v>4.732287723093564</v>
      </c>
      <c r="I24" s="73"/>
    </row>
    <row r="25" spans="1:9" customFormat="1">
      <c r="A25" s="205" t="s">
        <v>408</v>
      </c>
      <c r="B25" s="198">
        <v>20</v>
      </c>
      <c r="C25" s="198">
        <v>19</v>
      </c>
      <c r="D25" s="198">
        <v>19</v>
      </c>
      <c r="E25" s="198"/>
      <c r="F25" s="190">
        <f t="shared" si="0"/>
        <v>58</v>
      </c>
      <c r="G25" s="190">
        <f t="shared" si="1"/>
        <v>19.333333333333332</v>
      </c>
      <c r="H25" s="210">
        <f t="shared" si="2"/>
        <v>0.5228051198846223</v>
      </c>
      <c r="I25" s="73"/>
    </row>
    <row r="26" spans="1:9" customFormat="1">
      <c r="A26" s="205" t="s">
        <v>391</v>
      </c>
      <c r="B26" s="198">
        <v>142</v>
      </c>
      <c r="C26" s="198">
        <v>185</v>
      </c>
      <c r="D26" s="198">
        <v>137</v>
      </c>
      <c r="E26" s="198"/>
      <c r="F26" s="190">
        <f t="shared" si="0"/>
        <v>464</v>
      </c>
      <c r="G26" s="190">
        <f t="shared" si="1"/>
        <v>154.66666666666666</v>
      </c>
      <c r="H26" s="210">
        <f t="shared" si="2"/>
        <v>4.1824409590769784</v>
      </c>
      <c r="I26" s="73"/>
    </row>
    <row r="27" spans="1:9" customFormat="1">
      <c r="A27" s="205" t="s">
        <v>385</v>
      </c>
      <c r="B27" s="198">
        <v>222</v>
      </c>
      <c r="C27" s="198">
        <v>187</v>
      </c>
      <c r="D27" s="198">
        <v>180</v>
      </c>
      <c r="E27" s="198"/>
      <c r="F27" s="190">
        <f t="shared" si="0"/>
        <v>589</v>
      </c>
      <c r="G27" s="190">
        <f t="shared" si="1"/>
        <v>196.33333333333334</v>
      </c>
      <c r="H27" s="210">
        <f t="shared" si="2"/>
        <v>5.3091761312421131</v>
      </c>
      <c r="I27" s="73"/>
    </row>
    <row r="28" spans="1:9" customFormat="1">
      <c r="A28" s="205" t="s">
        <v>409</v>
      </c>
      <c r="B28" s="198">
        <v>165</v>
      </c>
      <c r="C28" s="198">
        <v>156</v>
      </c>
      <c r="D28" s="198">
        <v>125</v>
      </c>
      <c r="E28" s="198"/>
      <c r="F28" s="190">
        <f t="shared" si="0"/>
        <v>446</v>
      </c>
      <c r="G28" s="190">
        <f t="shared" si="1"/>
        <v>148.66666666666666</v>
      </c>
      <c r="H28" s="210">
        <f t="shared" si="2"/>
        <v>4.0201910942851988</v>
      </c>
      <c r="I28" s="73"/>
    </row>
    <row r="29" spans="1:9" customFormat="1">
      <c r="A29" s="205" t="s">
        <v>410</v>
      </c>
      <c r="B29" s="198">
        <v>149</v>
      </c>
      <c r="C29" s="198">
        <v>127</v>
      </c>
      <c r="D29" s="198">
        <v>146</v>
      </c>
      <c r="E29" s="198"/>
      <c r="F29" s="190">
        <f t="shared" si="0"/>
        <v>422</v>
      </c>
      <c r="G29" s="190">
        <f t="shared" si="1"/>
        <v>140.66666666666666</v>
      </c>
      <c r="H29" s="210">
        <f t="shared" si="2"/>
        <v>3.8038579412294937</v>
      </c>
      <c r="I29" s="73"/>
    </row>
    <row r="30" spans="1:9" customFormat="1">
      <c r="A30" s="205" t="s">
        <v>411</v>
      </c>
      <c r="B30" s="198">
        <v>104</v>
      </c>
      <c r="C30" s="198">
        <v>85</v>
      </c>
      <c r="D30" s="198">
        <v>61</v>
      </c>
      <c r="E30" s="198"/>
      <c r="F30" s="190">
        <f t="shared" si="0"/>
        <v>250</v>
      </c>
      <c r="G30" s="190">
        <f t="shared" si="1"/>
        <v>83.333333333333329</v>
      </c>
      <c r="H30" s="210">
        <f t="shared" si="2"/>
        <v>2.2534703443302684</v>
      </c>
      <c r="I30" s="73"/>
    </row>
    <row r="31" spans="1:9" customFormat="1">
      <c r="A31" s="205" t="s">
        <v>412</v>
      </c>
      <c r="B31" s="198">
        <v>57</v>
      </c>
      <c r="C31" s="198">
        <v>55</v>
      </c>
      <c r="D31" s="198">
        <v>55</v>
      </c>
      <c r="E31" s="198"/>
      <c r="F31" s="190">
        <f t="shared" si="0"/>
        <v>167</v>
      </c>
      <c r="G31" s="190">
        <f t="shared" si="1"/>
        <v>55.666666666666664</v>
      </c>
      <c r="H31" s="210">
        <f t="shared" si="2"/>
        <v>1.5053181900126194</v>
      </c>
      <c r="I31" s="73"/>
    </row>
    <row r="32" spans="1:9" customFormat="1">
      <c r="A32" s="205" t="s">
        <v>413</v>
      </c>
      <c r="B32" s="198">
        <v>46</v>
      </c>
      <c r="C32" s="198">
        <v>45</v>
      </c>
      <c r="D32" s="198">
        <v>36</v>
      </c>
      <c r="E32" s="198"/>
      <c r="F32" s="190">
        <f t="shared" si="0"/>
        <v>127</v>
      </c>
      <c r="G32" s="190">
        <f t="shared" si="1"/>
        <v>42.333333333333336</v>
      </c>
      <c r="H32" s="210">
        <f t="shared" si="2"/>
        <v>1.1447629349197765</v>
      </c>
      <c r="I32" s="73"/>
    </row>
    <row r="33" spans="1:9" customFormat="1">
      <c r="A33" s="205" t="s">
        <v>383</v>
      </c>
      <c r="B33" s="198">
        <v>288</v>
      </c>
      <c r="C33" s="198">
        <v>385</v>
      </c>
      <c r="D33" s="198">
        <v>285</v>
      </c>
      <c r="E33" s="198"/>
      <c r="F33" s="190">
        <f t="shared" si="0"/>
        <v>958</v>
      </c>
      <c r="G33" s="190">
        <f t="shared" si="1"/>
        <v>319.33333333333331</v>
      </c>
      <c r="H33" s="210">
        <f t="shared" si="2"/>
        <v>8.6352983594735893</v>
      </c>
      <c r="I33" s="73"/>
    </row>
    <row r="34" spans="1:9" customFormat="1">
      <c r="A34" s="205" t="s">
        <v>414</v>
      </c>
      <c r="B34" s="198">
        <v>116</v>
      </c>
      <c r="C34" s="198">
        <v>112</v>
      </c>
      <c r="D34" s="198">
        <v>96</v>
      </c>
      <c r="E34" s="198"/>
      <c r="F34" s="190">
        <f t="shared" si="0"/>
        <v>324</v>
      </c>
      <c r="G34" s="190">
        <f t="shared" si="1"/>
        <v>108</v>
      </c>
      <c r="H34" s="210">
        <f t="shared" si="2"/>
        <v>2.9204975662520285</v>
      </c>
      <c r="I34" s="73"/>
    </row>
    <row r="35" spans="1:9" customFormat="1">
      <c r="A35" s="205" t="s">
        <v>415</v>
      </c>
      <c r="B35" s="198">
        <v>148</v>
      </c>
      <c r="C35" s="198">
        <v>128</v>
      </c>
      <c r="D35" s="198">
        <v>116</v>
      </c>
      <c r="E35" s="198"/>
      <c r="F35" s="190">
        <f t="shared" si="0"/>
        <v>392</v>
      </c>
      <c r="G35" s="190">
        <f t="shared" si="1"/>
        <v>130.66666666666666</v>
      </c>
      <c r="H35" s="210">
        <f t="shared" si="2"/>
        <v>3.5334414999098609</v>
      </c>
      <c r="I35" s="73"/>
    </row>
    <row r="36" spans="1:9" customFormat="1">
      <c r="A36" s="205" t="s">
        <v>416</v>
      </c>
      <c r="B36" s="198">
        <v>76</v>
      </c>
      <c r="C36" s="198">
        <v>61</v>
      </c>
      <c r="D36" s="198">
        <v>74</v>
      </c>
      <c r="E36" s="198"/>
      <c r="F36" s="190">
        <f t="shared" si="0"/>
        <v>211</v>
      </c>
      <c r="G36" s="190">
        <f t="shared" si="1"/>
        <v>70.333333333333329</v>
      </c>
      <c r="H36" s="210">
        <f t="shared" si="2"/>
        <v>1.9019289706147469</v>
      </c>
      <c r="I36" s="73"/>
    </row>
    <row r="37" spans="1:9" customFormat="1" ht="24" customHeight="1">
      <c r="A37" s="211" t="s">
        <v>8</v>
      </c>
      <c r="B37" s="202">
        <f>SUBTOTAL(109,Subprefeituras!$B$5:$B$36)</f>
        <v>3861</v>
      </c>
      <c r="C37" s="202">
        <f>SUBTOTAL(109,Subprefeituras!$C$5:$C$36)</f>
        <v>3791</v>
      </c>
      <c r="D37" s="202">
        <f>SUM(D5:D36)</f>
        <v>3442</v>
      </c>
      <c r="E37" s="202"/>
      <c r="F37" s="195">
        <f>SUBTOTAL(109,Subprefeituras!$F$5:$F$36)</f>
        <v>11094</v>
      </c>
      <c r="G37" s="195">
        <f>SUBTOTAL(109,Subprefeituras!$G$5:$G$36)</f>
        <v>3698.0000000000005</v>
      </c>
      <c r="H37" s="212">
        <f>SUBTOTAL(109,Subprefeituras!$H$5:$H$36)</f>
        <v>100</v>
      </c>
      <c r="I37" s="73"/>
    </row>
    <row r="38" spans="1:9">
      <c r="A38"/>
      <c r="B38" s="115"/>
      <c r="C38" s="115"/>
      <c r="D38" s="115"/>
      <c r="E38" s="115"/>
      <c r="F38" s="123"/>
      <c r="G38" s="123"/>
      <c r="H38" s="124"/>
    </row>
    <row r="40" spans="1:9" ht="57.75">
      <c r="A40" s="110" t="s">
        <v>322</v>
      </c>
      <c r="B40" s="119"/>
      <c r="C40" s="119"/>
      <c r="D40" s="119"/>
      <c r="E40" s="119"/>
    </row>
    <row r="41" spans="1:9" ht="28.5">
      <c r="A41" s="125" t="s">
        <v>61</v>
      </c>
    </row>
  </sheetData>
  <hyperlinks>
    <hyperlink ref="A41" r:id="rId1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Protocolos</vt:lpstr>
      <vt:lpstr>Canais_atendimento</vt:lpstr>
      <vt:lpstr>10+_Assuntos_2025</vt:lpstr>
      <vt:lpstr>Assuntos</vt:lpstr>
      <vt:lpstr>10+_Unidades_2025</vt:lpstr>
      <vt:lpstr>Unidades</vt:lpstr>
      <vt:lpstr>10+_Subprefeituras_2025</vt:lpstr>
      <vt:lpstr>Subprefeituras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Bianca Marli Siqueira de Freitas</dc:creator>
  <cp:keywords>DREST</cp:keywords>
  <dc:description/>
  <cp:lastModifiedBy>Sheila de Fatima Batista Malta</cp:lastModifiedBy>
  <cp:revision/>
  <dcterms:created xsi:type="dcterms:W3CDTF">2015-01-14T17:57:51Z</dcterms:created>
  <dcterms:modified xsi:type="dcterms:W3CDTF">2025-10-23T13:59:54Z</dcterms:modified>
  <cp:category/>
  <cp:contentStatus/>
</cp:coreProperties>
</file>